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312" i="1" l="1"/>
  <c r="F312" i="1"/>
  <c r="N311" i="1"/>
  <c r="K303" i="1"/>
  <c r="I303" i="1"/>
  <c r="N301" i="1"/>
  <c r="O300" i="1"/>
  <c r="O299" i="1"/>
  <c r="P298" i="1"/>
  <c r="O298" i="1"/>
  <c r="M298" i="1"/>
  <c r="P297" i="1"/>
  <c r="L296" i="1"/>
  <c r="L294" i="1"/>
  <c r="J293" i="1"/>
  <c r="K290" i="1"/>
  <c r="AE282" i="1"/>
  <c r="K282" i="1"/>
  <c r="F282" i="1"/>
  <c r="C282" i="1"/>
  <c r="O280" i="1"/>
  <c r="N278" i="1"/>
  <c r="AE275" i="1"/>
  <c r="N275" i="1"/>
  <c r="O274" i="1"/>
  <c r="F269" i="1"/>
  <c r="AE267" i="1"/>
  <c r="K266" i="1"/>
  <c r="O265" i="1"/>
  <c r="AE262" i="1"/>
  <c r="P260" i="1"/>
  <c r="N257" i="1"/>
  <c r="J256" i="1"/>
  <c r="Z254" i="1"/>
  <c r="P253" i="1"/>
  <c r="AE247" i="1"/>
  <c r="AC247" i="1"/>
  <c r="Z247" i="1"/>
  <c r="K247" i="1"/>
  <c r="J247" i="1"/>
  <c r="F247" i="1"/>
  <c r="E247" i="1"/>
  <c r="C247" i="1"/>
  <c r="K245" i="1"/>
  <c r="AE244" i="1"/>
  <c r="F244" i="1"/>
  <c r="C244" i="1"/>
  <c r="O240" i="1"/>
  <c r="N240" i="1"/>
  <c r="O239" i="1"/>
  <c r="N239" i="1"/>
  <c r="I232" i="1"/>
  <c r="O230" i="1"/>
  <c r="N227" i="1"/>
  <c r="M226" i="1"/>
  <c r="P223" i="1"/>
  <c r="J216" i="1"/>
  <c r="AB211" i="1"/>
  <c r="K206" i="1"/>
  <c r="J206" i="1"/>
  <c r="AB205" i="1"/>
  <c r="Z205" i="1"/>
  <c r="P202" i="1"/>
  <c r="M202" i="1"/>
  <c r="P192" i="1"/>
  <c r="O192" i="1"/>
  <c r="N192" i="1"/>
  <c r="AG190" i="1"/>
  <c r="AE190" i="1"/>
  <c r="AA190" i="1"/>
  <c r="Z190" i="1"/>
  <c r="K190" i="1"/>
  <c r="J190" i="1"/>
  <c r="F190" i="1"/>
  <c r="C190" i="1"/>
  <c r="AC182" i="1"/>
  <c r="AE179" i="1"/>
  <c r="AE178" i="1"/>
  <c r="J177" i="1"/>
  <c r="K164" i="1"/>
  <c r="F164" i="1"/>
  <c r="C164" i="1"/>
  <c r="O161" i="1"/>
  <c r="O158" i="1"/>
  <c r="L157" i="1"/>
  <c r="O156" i="1"/>
  <c r="N156" i="1"/>
  <c r="J154" i="1"/>
  <c r="P151" i="1"/>
  <c r="N150" i="1"/>
  <c r="G143" i="1"/>
  <c r="C143" i="1"/>
  <c r="P139" i="1"/>
  <c r="O135" i="1"/>
  <c r="O132" i="1"/>
  <c r="O130" i="1"/>
  <c r="N130" i="1"/>
  <c r="O129" i="1"/>
  <c r="M127" i="1"/>
  <c r="I127" i="1"/>
  <c r="O126" i="1"/>
  <c r="O125" i="1"/>
  <c r="Z118" i="1"/>
  <c r="J118" i="1"/>
  <c r="N116" i="1"/>
  <c r="C116" i="1"/>
  <c r="AE111" i="1"/>
  <c r="AE109" i="1"/>
  <c r="J109" i="1"/>
  <c r="AE105" i="1"/>
  <c r="P105" i="1"/>
  <c r="O102" i="1"/>
  <c r="P99" i="1"/>
  <c r="M99" i="1"/>
  <c r="K97" i="1"/>
  <c r="J97" i="1"/>
  <c r="P95" i="1"/>
  <c r="O95" i="1"/>
  <c r="N95" i="1"/>
  <c r="Z91" i="1"/>
  <c r="N91" i="1"/>
  <c r="M91" i="1"/>
  <c r="P90" i="1"/>
  <c r="N90" i="1"/>
  <c r="N84" i="1"/>
  <c r="Z83" i="1"/>
  <c r="O83" i="1"/>
  <c r="P82" i="1"/>
  <c r="O82" i="1"/>
  <c r="N82" i="1"/>
  <c r="M82" i="1"/>
  <c r="P79" i="1"/>
  <c r="O79" i="1"/>
  <c r="N79" i="1"/>
  <c r="K79" i="1"/>
  <c r="J79" i="1"/>
  <c r="Z78" i="1"/>
  <c r="M73" i="1"/>
  <c r="N70" i="1"/>
  <c r="P69" i="1"/>
  <c r="O69" i="1"/>
  <c r="N69" i="1"/>
  <c r="M69" i="1"/>
  <c r="J67" i="1"/>
  <c r="N61" i="1"/>
  <c r="M61" i="1"/>
  <c r="AE60" i="1"/>
  <c r="O60" i="1"/>
  <c r="N60" i="1"/>
  <c r="J59" i="1"/>
  <c r="M58" i="1"/>
  <c r="M54" i="1"/>
  <c r="M53" i="1"/>
  <c r="AE52" i="1"/>
  <c r="O49" i="1"/>
  <c r="O48" i="1"/>
  <c r="F46" i="1"/>
  <c r="C46" i="1"/>
  <c r="P44" i="1"/>
  <c r="E44" i="1"/>
  <c r="P43" i="1"/>
  <c r="Q42" i="1"/>
  <c r="P42" i="1"/>
  <c r="J42" i="1"/>
  <c r="F42" i="1"/>
  <c r="C42" i="1"/>
  <c r="O41" i="1"/>
  <c r="L40" i="1"/>
  <c r="C39" i="1"/>
  <c r="O38" i="1"/>
  <c r="N38" i="1"/>
  <c r="F35" i="1"/>
  <c r="E35" i="1"/>
  <c r="C35" i="1"/>
  <c r="AE34" i="1"/>
  <c r="M34" i="1"/>
  <c r="N33" i="1"/>
  <c r="M33" i="1"/>
  <c r="O29" i="1"/>
  <c r="O28" i="1"/>
  <c r="M27" i="1"/>
  <c r="M25" i="1"/>
  <c r="N24" i="1"/>
  <c r="M24" i="1"/>
  <c r="L24" i="1"/>
  <c r="J24" i="1"/>
  <c r="F24" i="1"/>
  <c r="E24" i="1"/>
  <c r="C24" i="1"/>
  <c r="F23" i="1"/>
  <c r="E23" i="1"/>
  <c r="C23" i="1"/>
  <c r="AE16" i="1"/>
  <c r="K15" i="1"/>
  <c r="AB9" i="1"/>
  <c r="AA9" i="1"/>
  <c r="Z9" i="1"/>
  <c r="O9" i="1"/>
  <c r="N9" i="1"/>
  <c r="J9" i="1"/>
  <c r="O7" i="1"/>
  <c r="M7" i="1"/>
</calcChain>
</file>

<file path=xl/sharedStrings.xml><?xml version="1.0" encoding="utf-8"?>
<sst xmlns="http://schemas.openxmlformats.org/spreadsheetml/2006/main" count="331" uniqueCount="330">
  <si>
    <t xml:space="preserve">Информация за броя на децата и учениците, по които са разчетени средствата за образование, получени от първостепенните разпоредители с бюджет, съгласно Закона за държавния бюджет на Република България за 2014 г. по общини </t>
  </si>
  <si>
    <t>(публикувана в изпълнение на чл. 41 а, ал. 14, т. 2 от ЗНП)</t>
  </si>
  <si>
    <t>Брой деца/ученици по дейности (стандарти) за 2014 година</t>
  </si>
  <si>
    <t>Брой на учениците за получаване на стипендии в:</t>
  </si>
  <si>
    <t>Детски градини</t>
  </si>
  <si>
    <t>Общообразователни училища</t>
  </si>
  <si>
    <t>Спортни училища</t>
  </si>
  <si>
    <t>Професионални училища, професионални гимназии и паралелки за професионална квалификация в СОУ и гимназии- дневна форма на обучение</t>
  </si>
  <si>
    <t>Специални училища</t>
  </si>
  <si>
    <t xml:space="preserve">Вечерна форма на обучение </t>
  </si>
  <si>
    <t xml:space="preserve">Задочна форма на обучение </t>
  </si>
  <si>
    <t>Индивидуална форма на обучение</t>
  </si>
  <si>
    <t>Самостоятелна форма на обучение</t>
  </si>
  <si>
    <t>Общежитие</t>
  </si>
  <si>
    <t>Добавка за деца и ученици на ресурсно подпомагане, интегрирани в училища и детски градини</t>
  </si>
  <si>
    <t>Добавка за подпомагане храненето на децата от подготвителни групи и учениците от І -ІV кл.</t>
  </si>
  <si>
    <t>Добавка за обучавани в училища към местата за лишени от свобода</t>
  </si>
  <si>
    <t>Добавка за осигуряване на целодневна организация на учебния ден за обхванатите ученици от  І -IV кл. в училищата (без средищните училища)</t>
  </si>
  <si>
    <t>Добавка за деца от целодневните подготвителни групи в училище</t>
  </si>
  <si>
    <t xml:space="preserve"> общинско  училище</t>
  </si>
  <si>
    <t xml:space="preserve"> общинско училище в паралелки от професионални направления: „транспорт”, „селско, горско, рибно стопанство и ветеринарна медицина”, „физически науки, информатика, техника, здравеопазване, опазване на околната среда, производство и преработка, архитектура и строителство”, „изобразителни изкуства, дизайн, художествени занаяти”</t>
  </si>
  <si>
    <t>деца в ЦДГ и ОДЗ (от 3 до 4 г.) в населено място с над 1500 жители</t>
  </si>
  <si>
    <t>деца в ЦДГ и ОДЗ (от 3 до 4 г.) в населено място с до 1500 жители</t>
  </si>
  <si>
    <t>деца в яслени групи към ЦДГ и ОДЗ</t>
  </si>
  <si>
    <t>деца в подготвителна целодневна група в ЦДГ и ОДЗ</t>
  </si>
  <si>
    <t>деца в подготвителна полудневна група в ЦДГ, ОДЗ или училище</t>
  </si>
  <si>
    <t xml:space="preserve"> деца в специални ДГ</t>
  </si>
  <si>
    <t>ученици в общообразователни училища</t>
  </si>
  <si>
    <t>ученици в паралелки с профил "Изкуства"</t>
  </si>
  <si>
    <t xml:space="preserve">Транспорт </t>
  </si>
  <si>
    <t>Селско, горско стопанство</t>
  </si>
  <si>
    <t xml:space="preserve">Физически науки, информатика, техника, здравеопазване, опазване на околната среда, производство и преработка, архитектура и строителство </t>
  </si>
  <si>
    <t>Услуги за личността</t>
  </si>
  <si>
    <t>Стопанско управление и администрация, социални услуги</t>
  </si>
  <si>
    <t>Професионални паралелки "Изобразителни изкуства, дизаин, художествени занаяти"</t>
  </si>
  <si>
    <t>Специално училище полуинтернат за ученици с умствена изостаналост</t>
  </si>
  <si>
    <t>Специално училище интернат за ученици с умствена изостаналост</t>
  </si>
  <si>
    <t>Болнично училище</t>
  </si>
  <si>
    <t>Оздравително училище І-VІІІ клас</t>
  </si>
  <si>
    <t>Оздравителна гимназия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</si>
  <si>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</si>
  <si>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</si>
  <si>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</si>
  <si>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</si>
  <si>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</si>
  <si>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</si>
  <si>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</si>
  <si>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</si>
  <si>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</si>
  <si>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</si>
  <si>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</si>
  <si>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</si>
  <si>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</si>
  <si>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</si>
  <si>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</si>
  <si>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</si>
  <si>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</si>
  <si>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</si>
  <si>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</si>
  <si>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</si>
  <si>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</si>
  <si>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</si>
  <si>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</si>
  <si>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</si>
  <si>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</si>
  <si>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</si>
  <si>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</si>
  <si>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</si>
  <si>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</si>
  <si>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</si>
  <si>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</si>
  <si>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</si>
  <si>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</si>
  <si>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</si>
  <si>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</si>
  <si>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</si>
  <si>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</si>
  <si>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</si>
  <si>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</si>
  <si>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</si>
  <si>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</si>
  <si>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</si>
  <si>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</si>
  <si>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</si>
  <si>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</si>
  <si>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</si>
  <si>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</si>
  <si>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</si>
  <si>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</si>
  <si>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</si>
  <si>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</si>
  <si>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</si>
  <si>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</si>
  <si>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</si>
  <si>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</si>
  <si>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</si>
  <si>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</si>
  <si>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</si>
  <si>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</si>
  <si>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</si>
  <si>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</si>
  <si>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</si>
  <si>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</si>
  <si>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</si>
  <si>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</si>
  <si>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</si>
  <si>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</si>
  <si>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</si>
  <si>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</si>
  <si>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</si>
  <si>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</si>
  <si>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</si>
  <si>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</si>
  <si>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</si>
  <si>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</si>
  <si>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</si>
  <si>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</si>
  <si>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</si>
  <si>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</si>
  <si>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</si>
  <si>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</si>
  <si>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</si>
  <si>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</si>
  <si>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</si>
  <si>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Добрич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</si>
  <si>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</si>
  <si>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</si>
  <si>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</si>
  <si>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</si>
  <si>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</si>
  <si>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</si>
  <si>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</si>
  <si>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</si>
  <si>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</si>
  <si>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</si>
  <si>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</si>
  <si>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</si>
  <si>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</si>
  <si>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</si>
  <si>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</si>
  <si>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</si>
  <si>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</si>
  <si>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</si>
  <si>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</si>
  <si>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</si>
  <si>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</si>
  <si>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</si>
  <si>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</si>
  <si>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</si>
  <si>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</si>
  <si>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</si>
  <si>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</si>
  <si>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</si>
  <si>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</si>
  <si>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</si>
  <si>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</si>
  <si>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</si>
  <si>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</si>
  <si>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</si>
  <si>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</si>
  <si>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</si>
  <si>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</si>
  <si>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</si>
  <si>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</si>
  <si>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</si>
  <si>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</si>
  <si>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</si>
  <si>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</si>
  <si>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</si>
  <si>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</si>
  <si>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</si>
  <si>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</si>
  <si>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</si>
  <si>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</si>
  <si>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</si>
  <si>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</si>
  <si>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</si>
  <si>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</si>
  <si>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</si>
  <si>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</si>
  <si>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</si>
  <si>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</si>
  <si>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</si>
  <si>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</si>
  <si>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</si>
  <si>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</si>
  <si>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</si>
  <si>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</si>
  <si>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</si>
  <si>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</si>
  <si>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</si>
  <si>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</si>
  <si>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</si>
  <si>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</si>
  <si>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</si>
  <si>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</si>
  <si>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</si>
  <si>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</si>
  <si>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</si>
  <si>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</si>
  <si>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</si>
  <si>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</si>
  <si>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</si>
  <si>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</si>
  <si>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</si>
  <si>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</si>
  <si>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</si>
  <si>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</si>
  <si>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</si>
  <si>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</si>
  <si>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</si>
  <si>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</si>
  <si>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</si>
  <si>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</si>
  <si>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</si>
  <si>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</si>
  <si>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</si>
  <si>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</si>
  <si>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</si>
  <si>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</si>
  <si>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</si>
  <si>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</si>
  <si>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</si>
  <si>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</si>
  <si>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</si>
  <si>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</si>
  <si>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</si>
  <si>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</si>
  <si>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</si>
  <si>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Bетово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</si>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</sst>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wrapText="1"/>
    </xf>
    <xf numFmtId="3" fontId="2" fillId="0" borderId="5" xfId="0" quotePrefix="1" applyNumberFormat="1" applyFont="1" applyFill="1" applyBorder="1" applyAlignment="1">
      <alignment horizontal="center" vertical="center" textRotation="90" wrapText="1"/>
    </xf>
    <xf numFmtId="3" fontId="2" fillId="0" borderId="4" xfId="0" quotePrefix="1" applyNumberFormat="1" applyFont="1" applyFill="1" applyBorder="1" applyAlignment="1">
      <alignment horizontal="center" vertical="center" textRotation="90" wrapText="1"/>
    </xf>
    <xf numFmtId="3" fontId="6" fillId="0" borderId="1" xfId="0" quotePrefix="1" applyNumberFormat="1" applyFont="1" applyFill="1" applyBorder="1" applyAlignment="1">
      <alignment horizontal="center" vertical="center" textRotation="90" wrapText="1"/>
    </xf>
    <xf numFmtId="3" fontId="6" fillId="0" borderId="4" xfId="0" quotePrefix="1" applyNumberFormat="1" applyFont="1" applyFill="1" applyBorder="1" applyAlignment="1">
      <alignment horizontal="center" vertical="center" textRotation="90" wrapText="1"/>
    </xf>
    <xf numFmtId="3" fontId="6" fillId="0" borderId="4" xfId="0" applyNumberFormat="1" applyFont="1" applyFill="1" applyBorder="1" applyAlignment="1">
      <alignment horizontal="center" vertical="center" textRotation="90" wrapText="1"/>
    </xf>
    <xf numFmtId="3" fontId="2" fillId="0" borderId="4" xfId="0" applyNumberFormat="1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textRotation="90"/>
    </xf>
    <xf numFmtId="3" fontId="2" fillId="0" borderId="6" xfId="0" quotePrefix="1" applyNumberFormat="1" applyFont="1" applyFill="1" applyBorder="1" applyAlignment="1">
      <alignment horizontal="center" vertical="center" textRotation="90" wrapText="1"/>
    </xf>
    <xf numFmtId="3" fontId="3" fillId="0" borderId="4" xfId="1" applyNumberFormat="1" applyFont="1" applyFill="1" applyBorder="1" applyProtection="1"/>
    <xf numFmtId="0" fontId="4" fillId="0" borderId="4" xfId="1" applyNumberFormat="1" applyFont="1" applyFill="1" applyBorder="1" applyAlignment="1">
      <alignment horizontal="center"/>
    </xf>
    <xf numFmtId="0" fontId="3" fillId="0" borderId="4" xfId="1" applyFont="1" applyFill="1" applyBorder="1"/>
    <xf numFmtId="0" fontId="8" fillId="0" borderId="4" xfId="1" applyNumberFormat="1" applyFont="1" applyFill="1" applyBorder="1" applyAlignment="1">
      <alignment horizontal="center"/>
    </xf>
    <xf numFmtId="0" fontId="2" fillId="0" borderId="4" xfId="0" applyFont="1" applyFill="1" applyBorder="1"/>
    <xf numFmtId="3" fontId="3" fillId="0" borderId="4" xfId="1" applyNumberFormat="1" applyFont="1" applyFill="1" applyBorder="1" applyAlignment="1">
      <alignment horizontal="center"/>
    </xf>
    <xf numFmtId="0" fontId="9" fillId="0" borderId="4" xfId="1" applyFont="1" applyFill="1" applyBorder="1"/>
    <xf numFmtId="0" fontId="3" fillId="0" borderId="4" xfId="1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Font="1" applyBorder="1"/>
    <xf numFmtId="3" fontId="3" fillId="0" borderId="4" xfId="0" applyNumberFormat="1" applyFont="1" applyBorder="1"/>
    <xf numFmtId="3" fontId="10" fillId="0" borderId="4" xfId="0" applyNumberFormat="1" applyFont="1" applyFill="1" applyBorder="1" applyProtection="1"/>
    <xf numFmtId="3" fontId="3" fillId="0" borderId="4" xfId="0" applyNumberFormat="1" applyFont="1" applyFill="1" applyBorder="1"/>
    <xf numFmtId="3" fontId="3" fillId="0" borderId="4" xfId="1" applyNumberFormat="1" applyFont="1" applyFill="1" applyBorder="1" applyAlignment="1" applyProtection="1">
      <alignment horizontal="center"/>
    </xf>
    <xf numFmtId="0" fontId="11" fillId="0" borderId="0" xfId="1" applyFont="1" applyFill="1"/>
    <xf numFmtId="0" fontId="12" fillId="0" borderId="0" xfId="1" applyFont="1" applyFill="1"/>
    <xf numFmtId="0" fontId="11" fillId="0" borderId="0" xfId="0" applyFont="1" applyFill="1"/>
    <xf numFmtId="0" fontId="12" fillId="0" borderId="0" xfId="0" applyFont="1" applyFill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29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5" sqref="A5"/>
    </sheetView>
  </sheetViews>
  <sheetFormatPr defaultRowHeight="15.75" x14ac:dyDescent="0.25"/>
  <cols>
    <col min="1" max="1" width="23" style="43" customWidth="1"/>
    <col min="2" max="2" width="3" style="43" customWidth="1"/>
    <col min="3" max="3" width="7.140625" style="43" customWidth="1"/>
    <col min="4" max="4" width="5.85546875" style="43" customWidth="1"/>
    <col min="5" max="5" width="6.7109375" style="43" customWidth="1"/>
    <col min="6" max="6" width="7.140625" style="43" customWidth="1"/>
    <col min="7" max="7" width="5.5703125" style="43" customWidth="1"/>
    <col min="8" max="8" width="5.140625" style="43" customWidth="1"/>
    <col min="9" max="9" width="7.7109375" style="44" customWidth="1"/>
    <col min="10" max="10" width="6.5703125" style="43" customWidth="1"/>
    <col min="11" max="11" width="4.7109375" style="43" customWidth="1"/>
    <col min="12" max="12" width="5.42578125" style="43" customWidth="1"/>
    <col min="13" max="13" width="6.28515625" style="43" customWidth="1"/>
    <col min="14" max="14" width="7.28515625" style="43" customWidth="1"/>
    <col min="15" max="15" width="6" style="43" customWidth="1"/>
    <col min="16" max="16" width="4.42578125" style="43" customWidth="1"/>
    <col min="17" max="17" width="4.7109375" style="43" customWidth="1"/>
    <col min="18" max="18" width="4.5703125" style="43" customWidth="1"/>
    <col min="19" max="19" width="4.42578125" style="43" customWidth="1"/>
    <col min="20" max="20" width="4" style="43" customWidth="1"/>
    <col min="21" max="21" width="4.85546875" style="43" customWidth="1"/>
    <col min="22" max="22" width="4.140625" style="43" customWidth="1"/>
    <col min="23" max="23" width="3.7109375" style="43" customWidth="1"/>
    <col min="24" max="24" width="3.85546875" style="43" customWidth="1"/>
    <col min="25" max="25" width="4.5703125" style="43" customWidth="1"/>
    <col min="26" max="26" width="5.28515625" style="43" customWidth="1"/>
    <col min="27" max="27" width="4.7109375" style="43" customWidth="1"/>
    <col min="28" max="28" width="6.28515625" style="43" customWidth="1"/>
    <col min="29" max="29" width="7.85546875" style="43" customWidth="1"/>
    <col min="30" max="30" width="4.7109375" style="43" customWidth="1"/>
    <col min="31" max="31" width="8.85546875" style="43" customWidth="1"/>
    <col min="32" max="32" width="6" style="43" customWidth="1"/>
    <col min="33" max="33" width="7.140625" style="2" customWidth="1"/>
    <col min="34" max="34" width="18.140625" style="2" customWidth="1"/>
    <col min="35" max="256" width="9.140625" style="2"/>
    <col min="257" max="257" width="23" style="2" customWidth="1"/>
    <col min="258" max="258" width="3" style="2" customWidth="1"/>
    <col min="259" max="259" width="7.140625" style="2" customWidth="1"/>
    <col min="260" max="260" width="5.85546875" style="2" customWidth="1"/>
    <col min="261" max="261" width="6.7109375" style="2" customWidth="1"/>
    <col min="262" max="262" width="7.140625" style="2" customWidth="1"/>
    <col min="263" max="263" width="5.5703125" style="2" customWidth="1"/>
    <col min="264" max="264" width="5.140625" style="2" customWidth="1"/>
    <col min="265" max="265" width="7.7109375" style="2" customWidth="1"/>
    <col min="266" max="266" width="6.5703125" style="2" customWidth="1"/>
    <col min="267" max="267" width="4.7109375" style="2" customWidth="1"/>
    <col min="268" max="268" width="5.42578125" style="2" customWidth="1"/>
    <col min="269" max="269" width="6.28515625" style="2" customWidth="1"/>
    <col min="270" max="270" width="7.28515625" style="2" customWidth="1"/>
    <col min="271" max="271" width="6" style="2" customWidth="1"/>
    <col min="272" max="272" width="4.42578125" style="2" customWidth="1"/>
    <col min="273" max="273" width="4.7109375" style="2" customWidth="1"/>
    <col min="274" max="274" width="4.5703125" style="2" customWidth="1"/>
    <col min="275" max="275" width="4.42578125" style="2" customWidth="1"/>
    <col min="276" max="276" width="4" style="2" customWidth="1"/>
    <col min="277" max="277" width="4.85546875" style="2" customWidth="1"/>
    <col min="278" max="278" width="4.140625" style="2" customWidth="1"/>
    <col min="279" max="279" width="3.7109375" style="2" customWidth="1"/>
    <col min="280" max="280" width="3.85546875" style="2" customWidth="1"/>
    <col min="281" max="281" width="4.5703125" style="2" customWidth="1"/>
    <col min="282" max="282" width="5.28515625" style="2" customWidth="1"/>
    <col min="283" max="283" width="4.7109375" style="2" customWidth="1"/>
    <col min="284" max="284" width="6.28515625" style="2" customWidth="1"/>
    <col min="285" max="285" width="7.85546875" style="2" customWidth="1"/>
    <col min="286" max="286" width="4.7109375" style="2" customWidth="1"/>
    <col min="287" max="287" width="8.85546875" style="2" customWidth="1"/>
    <col min="288" max="288" width="6" style="2" customWidth="1"/>
    <col min="289" max="289" width="7.140625" style="2" customWidth="1"/>
    <col min="290" max="290" width="18.140625" style="2" customWidth="1"/>
    <col min="291" max="512" width="9.140625" style="2"/>
    <col min="513" max="513" width="23" style="2" customWidth="1"/>
    <col min="514" max="514" width="3" style="2" customWidth="1"/>
    <col min="515" max="515" width="7.140625" style="2" customWidth="1"/>
    <col min="516" max="516" width="5.85546875" style="2" customWidth="1"/>
    <col min="517" max="517" width="6.7109375" style="2" customWidth="1"/>
    <col min="518" max="518" width="7.140625" style="2" customWidth="1"/>
    <col min="519" max="519" width="5.5703125" style="2" customWidth="1"/>
    <col min="520" max="520" width="5.140625" style="2" customWidth="1"/>
    <col min="521" max="521" width="7.7109375" style="2" customWidth="1"/>
    <col min="522" max="522" width="6.5703125" style="2" customWidth="1"/>
    <col min="523" max="523" width="4.7109375" style="2" customWidth="1"/>
    <col min="524" max="524" width="5.42578125" style="2" customWidth="1"/>
    <col min="525" max="525" width="6.28515625" style="2" customWidth="1"/>
    <col min="526" max="526" width="7.28515625" style="2" customWidth="1"/>
    <col min="527" max="527" width="6" style="2" customWidth="1"/>
    <col min="528" max="528" width="4.42578125" style="2" customWidth="1"/>
    <col min="529" max="529" width="4.7109375" style="2" customWidth="1"/>
    <col min="530" max="530" width="4.5703125" style="2" customWidth="1"/>
    <col min="531" max="531" width="4.42578125" style="2" customWidth="1"/>
    <col min="532" max="532" width="4" style="2" customWidth="1"/>
    <col min="533" max="533" width="4.85546875" style="2" customWidth="1"/>
    <col min="534" max="534" width="4.140625" style="2" customWidth="1"/>
    <col min="535" max="535" width="3.7109375" style="2" customWidth="1"/>
    <col min="536" max="536" width="3.85546875" style="2" customWidth="1"/>
    <col min="537" max="537" width="4.5703125" style="2" customWidth="1"/>
    <col min="538" max="538" width="5.28515625" style="2" customWidth="1"/>
    <col min="539" max="539" width="4.7109375" style="2" customWidth="1"/>
    <col min="540" max="540" width="6.28515625" style="2" customWidth="1"/>
    <col min="541" max="541" width="7.85546875" style="2" customWidth="1"/>
    <col min="542" max="542" width="4.7109375" style="2" customWidth="1"/>
    <col min="543" max="543" width="8.85546875" style="2" customWidth="1"/>
    <col min="544" max="544" width="6" style="2" customWidth="1"/>
    <col min="545" max="545" width="7.140625" style="2" customWidth="1"/>
    <col min="546" max="546" width="18.140625" style="2" customWidth="1"/>
    <col min="547" max="768" width="9.140625" style="2"/>
    <col min="769" max="769" width="23" style="2" customWidth="1"/>
    <col min="770" max="770" width="3" style="2" customWidth="1"/>
    <col min="771" max="771" width="7.140625" style="2" customWidth="1"/>
    <col min="772" max="772" width="5.85546875" style="2" customWidth="1"/>
    <col min="773" max="773" width="6.7109375" style="2" customWidth="1"/>
    <col min="774" max="774" width="7.140625" style="2" customWidth="1"/>
    <col min="775" max="775" width="5.5703125" style="2" customWidth="1"/>
    <col min="776" max="776" width="5.140625" style="2" customWidth="1"/>
    <col min="777" max="777" width="7.7109375" style="2" customWidth="1"/>
    <col min="778" max="778" width="6.5703125" style="2" customWidth="1"/>
    <col min="779" max="779" width="4.7109375" style="2" customWidth="1"/>
    <col min="780" max="780" width="5.42578125" style="2" customWidth="1"/>
    <col min="781" max="781" width="6.28515625" style="2" customWidth="1"/>
    <col min="782" max="782" width="7.28515625" style="2" customWidth="1"/>
    <col min="783" max="783" width="6" style="2" customWidth="1"/>
    <col min="784" max="784" width="4.42578125" style="2" customWidth="1"/>
    <col min="785" max="785" width="4.7109375" style="2" customWidth="1"/>
    <col min="786" max="786" width="4.5703125" style="2" customWidth="1"/>
    <col min="787" max="787" width="4.42578125" style="2" customWidth="1"/>
    <col min="788" max="788" width="4" style="2" customWidth="1"/>
    <col min="789" max="789" width="4.85546875" style="2" customWidth="1"/>
    <col min="790" max="790" width="4.140625" style="2" customWidth="1"/>
    <col min="791" max="791" width="3.7109375" style="2" customWidth="1"/>
    <col min="792" max="792" width="3.85546875" style="2" customWidth="1"/>
    <col min="793" max="793" width="4.5703125" style="2" customWidth="1"/>
    <col min="794" max="794" width="5.28515625" style="2" customWidth="1"/>
    <col min="795" max="795" width="4.7109375" style="2" customWidth="1"/>
    <col min="796" max="796" width="6.28515625" style="2" customWidth="1"/>
    <col min="797" max="797" width="7.85546875" style="2" customWidth="1"/>
    <col min="798" max="798" width="4.7109375" style="2" customWidth="1"/>
    <col min="799" max="799" width="8.85546875" style="2" customWidth="1"/>
    <col min="800" max="800" width="6" style="2" customWidth="1"/>
    <col min="801" max="801" width="7.140625" style="2" customWidth="1"/>
    <col min="802" max="802" width="18.140625" style="2" customWidth="1"/>
    <col min="803" max="1024" width="9.140625" style="2"/>
    <col min="1025" max="1025" width="23" style="2" customWidth="1"/>
    <col min="1026" max="1026" width="3" style="2" customWidth="1"/>
    <col min="1027" max="1027" width="7.140625" style="2" customWidth="1"/>
    <col min="1028" max="1028" width="5.85546875" style="2" customWidth="1"/>
    <col min="1029" max="1029" width="6.7109375" style="2" customWidth="1"/>
    <col min="1030" max="1030" width="7.140625" style="2" customWidth="1"/>
    <col min="1031" max="1031" width="5.5703125" style="2" customWidth="1"/>
    <col min="1032" max="1032" width="5.140625" style="2" customWidth="1"/>
    <col min="1033" max="1033" width="7.7109375" style="2" customWidth="1"/>
    <col min="1034" max="1034" width="6.5703125" style="2" customWidth="1"/>
    <col min="1035" max="1035" width="4.7109375" style="2" customWidth="1"/>
    <col min="1036" max="1036" width="5.42578125" style="2" customWidth="1"/>
    <col min="1037" max="1037" width="6.28515625" style="2" customWidth="1"/>
    <col min="1038" max="1038" width="7.28515625" style="2" customWidth="1"/>
    <col min="1039" max="1039" width="6" style="2" customWidth="1"/>
    <col min="1040" max="1040" width="4.42578125" style="2" customWidth="1"/>
    <col min="1041" max="1041" width="4.7109375" style="2" customWidth="1"/>
    <col min="1042" max="1042" width="4.5703125" style="2" customWidth="1"/>
    <col min="1043" max="1043" width="4.42578125" style="2" customWidth="1"/>
    <col min="1044" max="1044" width="4" style="2" customWidth="1"/>
    <col min="1045" max="1045" width="4.85546875" style="2" customWidth="1"/>
    <col min="1046" max="1046" width="4.140625" style="2" customWidth="1"/>
    <col min="1047" max="1047" width="3.7109375" style="2" customWidth="1"/>
    <col min="1048" max="1048" width="3.85546875" style="2" customWidth="1"/>
    <col min="1049" max="1049" width="4.5703125" style="2" customWidth="1"/>
    <col min="1050" max="1050" width="5.28515625" style="2" customWidth="1"/>
    <col min="1051" max="1051" width="4.7109375" style="2" customWidth="1"/>
    <col min="1052" max="1052" width="6.28515625" style="2" customWidth="1"/>
    <col min="1053" max="1053" width="7.85546875" style="2" customWidth="1"/>
    <col min="1054" max="1054" width="4.7109375" style="2" customWidth="1"/>
    <col min="1055" max="1055" width="8.85546875" style="2" customWidth="1"/>
    <col min="1056" max="1056" width="6" style="2" customWidth="1"/>
    <col min="1057" max="1057" width="7.140625" style="2" customWidth="1"/>
    <col min="1058" max="1058" width="18.140625" style="2" customWidth="1"/>
    <col min="1059" max="1280" width="9.140625" style="2"/>
    <col min="1281" max="1281" width="23" style="2" customWidth="1"/>
    <col min="1282" max="1282" width="3" style="2" customWidth="1"/>
    <col min="1283" max="1283" width="7.140625" style="2" customWidth="1"/>
    <col min="1284" max="1284" width="5.85546875" style="2" customWidth="1"/>
    <col min="1285" max="1285" width="6.7109375" style="2" customWidth="1"/>
    <col min="1286" max="1286" width="7.140625" style="2" customWidth="1"/>
    <col min="1287" max="1287" width="5.5703125" style="2" customWidth="1"/>
    <col min="1288" max="1288" width="5.140625" style="2" customWidth="1"/>
    <col min="1289" max="1289" width="7.7109375" style="2" customWidth="1"/>
    <col min="1290" max="1290" width="6.5703125" style="2" customWidth="1"/>
    <col min="1291" max="1291" width="4.7109375" style="2" customWidth="1"/>
    <col min="1292" max="1292" width="5.42578125" style="2" customWidth="1"/>
    <col min="1293" max="1293" width="6.28515625" style="2" customWidth="1"/>
    <col min="1294" max="1294" width="7.28515625" style="2" customWidth="1"/>
    <col min="1295" max="1295" width="6" style="2" customWidth="1"/>
    <col min="1296" max="1296" width="4.42578125" style="2" customWidth="1"/>
    <col min="1297" max="1297" width="4.7109375" style="2" customWidth="1"/>
    <col min="1298" max="1298" width="4.5703125" style="2" customWidth="1"/>
    <col min="1299" max="1299" width="4.42578125" style="2" customWidth="1"/>
    <col min="1300" max="1300" width="4" style="2" customWidth="1"/>
    <col min="1301" max="1301" width="4.85546875" style="2" customWidth="1"/>
    <col min="1302" max="1302" width="4.140625" style="2" customWidth="1"/>
    <col min="1303" max="1303" width="3.7109375" style="2" customWidth="1"/>
    <col min="1304" max="1304" width="3.85546875" style="2" customWidth="1"/>
    <col min="1305" max="1305" width="4.5703125" style="2" customWidth="1"/>
    <col min="1306" max="1306" width="5.28515625" style="2" customWidth="1"/>
    <col min="1307" max="1307" width="4.7109375" style="2" customWidth="1"/>
    <col min="1308" max="1308" width="6.28515625" style="2" customWidth="1"/>
    <col min="1309" max="1309" width="7.85546875" style="2" customWidth="1"/>
    <col min="1310" max="1310" width="4.7109375" style="2" customWidth="1"/>
    <col min="1311" max="1311" width="8.85546875" style="2" customWidth="1"/>
    <col min="1312" max="1312" width="6" style="2" customWidth="1"/>
    <col min="1313" max="1313" width="7.140625" style="2" customWidth="1"/>
    <col min="1314" max="1314" width="18.140625" style="2" customWidth="1"/>
    <col min="1315" max="1536" width="9.140625" style="2"/>
    <col min="1537" max="1537" width="23" style="2" customWidth="1"/>
    <col min="1538" max="1538" width="3" style="2" customWidth="1"/>
    <col min="1539" max="1539" width="7.140625" style="2" customWidth="1"/>
    <col min="1540" max="1540" width="5.85546875" style="2" customWidth="1"/>
    <col min="1541" max="1541" width="6.7109375" style="2" customWidth="1"/>
    <col min="1542" max="1542" width="7.140625" style="2" customWidth="1"/>
    <col min="1543" max="1543" width="5.5703125" style="2" customWidth="1"/>
    <col min="1544" max="1544" width="5.140625" style="2" customWidth="1"/>
    <col min="1545" max="1545" width="7.7109375" style="2" customWidth="1"/>
    <col min="1546" max="1546" width="6.5703125" style="2" customWidth="1"/>
    <col min="1547" max="1547" width="4.7109375" style="2" customWidth="1"/>
    <col min="1548" max="1548" width="5.42578125" style="2" customWidth="1"/>
    <col min="1549" max="1549" width="6.28515625" style="2" customWidth="1"/>
    <col min="1550" max="1550" width="7.28515625" style="2" customWidth="1"/>
    <col min="1551" max="1551" width="6" style="2" customWidth="1"/>
    <col min="1552" max="1552" width="4.42578125" style="2" customWidth="1"/>
    <col min="1553" max="1553" width="4.7109375" style="2" customWidth="1"/>
    <col min="1554" max="1554" width="4.5703125" style="2" customWidth="1"/>
    <col min="1555" max="1555" width="4.42578125" style="2" customWidth="1"/>
    <col min="1556" max="1556" width="4" style="2" customWidth="1"/>
    <col min="1557" max="1557" width="4.85546875" style="2" customWidth="1"/>
    <col min="1558" max="1558" width="4.140625" style="2" customWidth="1"/>
    <col min="1559" max="1559" width="3.7109375" style="2" customWidth="1"/>
    <col min="1560" max="1560" width="3.85546875" style="2" customWidth="1"/>
    <col min="1561" max="1561" width="4.5703125" style="2" customWidth="1"/>
    <col min="1562" max="1562" width="5.28515625" style="2" customWidth="1"/>
    <col min="1563" max="1563" width="4.7109375" style="2" customWidth="1"/>
    <col min="1564" max="1564" width="6.28515625" style="2" customWidth="1"/>
    <col min="1565" max="1565" width="7.85546875" style="2" customWidth="1"/>
    <col min="1566" max="1566" width="4.7109375" style="2" customWidth="1"/>
    <col min="1567" max="1567" width="8.85546875" style="2" customWidth="1"/>
    <col min="1568" max="1568" width="6" style="2" customWidth="1"/>
    <col min="1569" max="1569" width="7.140625" style="2" customWidth="1"/>
    <col min="1570" max="1570" width="18.140625" style="2" customWidth="1"/>
    <col min="1571" max="1792" width="9.140625" style="2"/>
    <col min="1793" max="1793" width="23" style="2" customWidth="1"/>
    <col min="1794" max="1794" width="3" style="2" customWidth="1"/>
    <col min="1795" max="1795" width="7.140625" style="2" customWidth="1"/>
    <col min="1796" max="1796" width="5.85546875" style="2" customWidth="1"/>
    <col min="1797" max="1797" width="6.7109375" style="2" customWidth="1"/>
    <col min="1798" max="1798" width="7.140625" style="2" customWidth="1"/>
    <col min="1799" max="1799" width="5.5703125" style="2" customWidth="1"/>
    <col min="1800" max="1800" width="5.140625" style="2" customWidth="1"/>
    <col min="1801" max="1801" width="7.7109375" style="2" customWidth="1"/>
    <col min="1802" max="1802" width="6.5703125" style="2" customWidth="1"/>
    <col min="1803" max="1803" width="4.7109375" style="2" customWidth="1"/>
    <col min="1804" max="1804" width="5.42578125" style="2" customWidth="1"/>
    <col min="1805" max="1805" width="6.28515625" style="2" customWidth="1"/>
    <col min="1806" max="1806" width="7.28515625" style="2" customWidth="1"/>
    <col min="1807" max="1807" width="6" style="2" customWidth="1"/>
    <col min="1808" max="1808" width="4.42578125" style="2" customWidth="1"/>
    <col min="1809" max="1809" width="4.7109375" style="2" customWidth="1"/>
    <col min="1810" max="1810" width="4.5703125" style="2" customWidth="1"/>
    <col min="1811" max="1811" width="4.42578125" style="2" customWidth="1"/>
    <col min="1812" max="1812" width="4" style="2" customWidth="1"/>
    <col min="1813" max="1813" width="4.85546875" style="2" customWidth="1"/>
    <col min="1814" max="1814" width="4.140625" style="2" customWidth="1"/>
    <col min="1815" max="1815" width="3.7109375" style="2" customWidth="1"/>
    <col min="1816" max="1816" width="3.85546875" style="2" customWidth="1"/>
    <col min="1817" max="1817" width="4.5703125" style="2" customWidth="1"/>
    <col min="1818" max="1818" width="5.28515625" style="2" customWidth="1"/>
    <col min="1819" max="1819" width="4.7109375" style="2" customWidth="1"/>
    <col min="1820" max="1820" width="6.28515625" style="2" customWidth="1"/>
    <col min="1821" max="1821" width="7.85546875" style="2" customWidth="1"/>
    <col min="1822" max="1822" width="4.7109375" style="2" customWidth="1"/>
    <col min="1823" max="1823" width="8.85546875" style="2" customWidth="1"/>
    <col min="1824" max="1824" width="6" style="2" customWidth="1"/>
    <col min="1825" max="1825" width="7.140625" style="2" customWidth="1"/>
    <col min="1826" max="1826" width="18.140625" style="2" customWidth="1"/>
    <col min="1827" max="2048" width="9.140625" style="2"/>
    <col min="2049" max="2049" width="23" style="2" customWidth="1"/>
    <col min="2050" max="2050" width="3" style="2" customWidth="1"/>
    <col min="2051" max="2051" width="7.140625" style="2" customWidth="1"/>
    <col min="2052" max="2052" width="5.85546875" style="2" customWidth="1"/>
    <col min="2053" max="2053" width="6.7109375" style="2" customWidth="1"/>
    <col min="2054" max="2054" width="7.140625" style="2" customWidth="1"/>
    <col min="2055" max="2055" width="5.5703125" style="2" customWidth="1"/>
    <col min="2056" max="2056" width="5.140625" style="2" customWidth="1"/>
    <col min="2057" max="2057" width="7.7109375" style="2" customWidth="1"/>
    <col min="2058" max="2058" width="6.5703125" style="2" customWidth="1"/>
    <col min="2059" max="2059" width="4.7109375" style="2" customWidth="1"/>
    <col min="2060" max="2060" width="5.42578125" style="2" customWidth="1"/>
    <col min="2061" max="2061" width="6.28515625" style="2" customWidth="1"/>
    <col min="2062" max="2062" width="7.28515625" style="2" customWidth="1"/>
    <col min="2063" max="2063" width="6" style="2" customWidth="1"/>
    <col min="2064" max="2064" width="4.42578125" style="2" customWidth="1"/>
    <col min="2065" max="2065" width="4.7109375" style="2" customWidth="1"/>
    <col min="2066" max="2066" width="4.5703125" style="2" customWidth="1"/>
    <col min="2067" max="2067" width="4.42578125" style="2" customWidth="1"/>
    <col min="2068" max="2068" width="4" style="2" customWidth="1"/>
    <col min="2069" max="2069" width="4.85546875" style="2" customWidth="1"/>
    <col min="2070" max="2070" width="4.140625" style="2" customWidth="1"/>
    <col min="2071" max="2071" width="3.7109375" style="2" customWidth="1"/>
    <col min="2072" max="2072" width="3.85546875" style="2" customWidth="1"/>
    <col min="2073" max="2073" width="4.5703125" style="2" customWidth="1"/>
    <col min="2074" max="2074" width="5.28515625" style="2" customWidth="1"/>
    <col min="2075" max="2075" width="4.7109375" style="2" customWidth="1"/>
    <col min="2076" max="2076" width="6.28515625" style="2" customWidth="1"/>
    <col min="2077" max="2077" width="7.85546875" style="2" customWidth="1"/>
    <col min="2078" max="2078" width="4.7109375" style="2" customWidth="1"/>
    <col min="2079" max="2079" width="8.85546875" style="2" customWidth="1"/>
    <col min="2080" max="2080" width="6" style="2" customWidth="1"/>
    <col min="2081" max="2081" width="7.140625" style="2" customWidth="1"/>
    <col min="2082" max="2082" width="18.140625" style="2" customWidth="1"/>
    <col min="2083" max="2304" width="9.140625" style="2"/>
    <col min="2305" max="2305" width="23" style="2" customWidth="1"/>
    <col min="2306" max="2306" width="3" style="2" customWidth="1"/>
    <col min="2307" max="2307" width="7.140625" style="2" customWidth="1"/>
    <col min="2308" max="2308" width="5.85546875" style="2" customWidth="1"/>
    <col min="2309" max="2309" width="6.7109375" style="2" customWidth="1"/>
    <col min="2310" max="2310" width="7.140625" style="2" customWidth="1"/>
    <col min="2311" max="2311" width="5.5703125" style="2" customWidth="1"/>
    <col min="2312" max="2312" width="5.140625" style="2" customWidth="1"/>
    <col min="2313" max="2313" width="7.7109375" style="2" customWidth="1"/>
    <col min="2314" max="2314" width="6.5703125" style="2" customWidth="1"/>
    <col min="2315" max="2315" width="4.7109375" style="2" customWidth="1"/>
    <col min="2316" max="2316" width="5.42578125" style="2" customWidth="1"/>
    <col min="2317" max="2317" width="6.28515625" style="2" customWidth="1"/>
    <col min="2318" max="2318" width="7.28515625" style="2" customWidth="1"/>
    <col min="2319" max="2319" width="6" style="2" customWidth="1"/>
    <col min="2320" max="2320" width="4.42578125" style="2" customWidth="1"/>
    <col min="2321" max="2321" width="4.7109375" style="2" customWidth="1"/>
    <col min="2322" max="2322" width="4.5703125" style="2" customWidth="1"/>
    <col min="2323" max="2323" width="4.42578125" style="2" customWidth="1"/>
    <col min="2324" max="2324" width="4" style="2" customWidth="1"/>
    <col min="2325" max="2325" width="4.85546875" style="2" customWidth="1"/>
    <col min="2326" max="2326" width="4.140625" style="2" customWidth="1"/>
    <col min="2327" max="2327" width="3.7109375" style="2" customWidth="1"/>
    <col min="2328" max="2328" width="3.85546875" style="2" customWidth="1"/>
    <col min="2329" max="2329" width="4.5703125" style="2" customWidth="1"/>
    <col min="2330" max="2330" width="5.28515625" style="2" customWidth="1"/>
    <col min="2331" max="2331" width="4.7109375" style="2" customWidth="1"/>
    <col min="2332" max="2332" width="6.28515625" style="2" customWidth="1"/>
    <col min="2333" max="2333" width="7.85546875" style="2" customWidth="1"/>
    <col min="2334" max="2334" width="4.7109375" style="2" customWidth="1"/>
    <col min="2335" max="2335" width="8.85546875" style="2" customWidth="1"/>
    <col min="2336" max="2336" width="6" style="2" customWidth="1"/>
    <col min="2337" max="2337" width="7.140625" style="2" customWidth="1"/>
    <col min="2338" max="2338" width="18.140625" style="2" customWidth="1"/>
    <col min="2339" max="2560" width="9.140625" style="2"/>
    <col min="2561" max="2561" width="23" style="2" customWidth="1"/>
    <col min="2562" max="2562" width="3" style="2" customWidth="1"/>
    <col min="2563" max="2563" width="7.140625" style="2" customWidth="1"/>
    <col min="2564" max="2564" width="5.85546875" style="2" customWidth="1"/>
    <col min="2565" max="2565" width="6.7109375" style="2" customWidth="1"/>
    <col min="2566" max="2566" width="7.140625" style="2" customWidth="1"/>
    <col min="2567" max="2567" width="5.5703125" style="2" customWidth="1"/>
    <col min="2568" max="2568" width="5.140625" style="2" customWidth="1"/>
    <col min="2569" max="2569" width="7.7109375" style="2" customWidth="1"/>
    <col min="2570" max="2570" width="6.5703125" style="2" customWidth="1"/>
    <col min="2571" max="2571" width="4.7109375" style="2" customWidth="1"/>
    <col min="2572" max="2572" width="5.42578125" style="2" customWidth="1"/>
    <col min="2573" max="2573" width="6.28515625" style="2" customWidth="1"/>
    <col min="2574" max="2574" width="7.28515625" style="2" customWidth="1"/>
    <col min="2575" max="2575" width="6" style="2" customWidth="1"/>
    <col min="2576" max="2576" width="4.42578125" style="2" customWidth="1"/>
    <col min="2577" max="2577" width="4.7109375" style="2" customWidth="1"/>
    <col min="2578" max="2578" width="4.5703125" style="2" customWidth="1"/>
    <col min="2579" max="2579" width="4.42578125" style="2" customWidth="1"/>
    <col min="2580" max="2580" width="4" style="2" customWidth="1"/>
    <col min="2581" max="2581" width="4.85546875" style="2" customWidth="1"/>
    <col min="2582" max="2582" width="4.140625" style="2" customWidth="1"/>
    <col min="2583" max="2583" width="3.7109375" style="2" customWidth="1"/>
    <col min="2584" max="2584" width="3.85546875" style="2" customWidth="1"/>
    <col min="2585" max="2585" width="4.5703125" style="2" customWidth="1"/>
    <col min="2586" max="2586" width="5.28515625" style="2" customWidth="1"/>
    <col min="2587" max="2587" width="4.7109375" style="2" customWidth="1"/>
    <col min="2588" max="2588" width="6.28515625" style="2" customWidth="1"/>
    <col min="2589" max="2589" width="7.85546875" style="2" customWidth="1"/>
    <col min="2590" max="2590" width="4.7109375" style="2" customWidth="1"/>
    <col min="2591" max="2591" width="8.85546875" style="2" customWidth="1"/>
    <col min="2592" max="2592" width="6" style="2" customWidth="1"/>
    <col min="2593" max="2593" width="7.140625" style="2" customWidth="1"/>
    <col min="2594" max="2594" width="18.140625" style="2" customWidth="1"/>
    <col min="2595" max="2816" width="9.140625" style="2"/>
    <col min="2817" max="2817" width="23" style="2" customWidth="1"/>
    <col min="2818" max="2818" width="3" style="2" customWidth="1"/>
    <col min="2819" max="2819" width="7.140625" style="2" customWidth="1"/>
    <col min="2820" max="2820" width="5.85546875" style="2" customWidth="1"/>
    <col min="2821" max="2821" width="6.7109375" style="2" customWidth="1"/>
    <col min="2822" max="2822" width="7.140625" style="2" customWidth="1"/>
    <col min="2823" max="2823" width="5.5703125" style="2" customWidth="1"/>
    <col min="2824" max="2824" width="5.140625" style="2" customWidth="1"/>
    <col min="2825" max="2825" width="7.7109375" style="2" customWidth="1"/>
    <col min="2826" max="2826" width="6.5703125" style="2" customWidth="1"/>
    <col min="2827" max="2827" width="4.7109375" style="2" customWidth="1"/>
    <col min="2828" max="2828" width="5.42578125" style="2" customWidth="1"/>
    <col min="2829" max="2829" width="6.28515625" style="2" customWidth="1"/>
    <col min="2830" max="2830" width="7.28515625" style="2" customWidth="1"/>
    <col min="2831" max="2831" width="6" style="2" customWidth="1"/>
    <col min="2832" max="2832" width="4.42578125" style="2" customWidth="1"/>
    <col min="2833" max="2833" width="4.7109375" style="2" customWidth="1"/>
    <col min="2834" max="2834" width="4.5703125" style="2" customWidth="1"/>
    <col min="2835" max="2835" width="4.42578125" style="2" customWidth="1"/>
    <col min="2836" max="2836" width="4" style="2" customWidth="1"/>
    <col min="2837" max="2837" width="4.85546875" style="2" customWidth="1"/>
    <col min="2838" max="2838" width="4.140625" style="2" customWidth="1"/>
    <col min="2839" max="2839" width="3.7109375" style="2" customWidth="1"/>
    <col min="2840" max="2840" width="3.85546875" style="2" customWidth="1"/>
    <col min="2841" max="2841" width="4.5703125" style="2" customWidth="1"/>
    <col min="2842" max="2842" width="5.28515625" style="2" customWidth="1"/>
    <col min="2843" max="2843" width="4.7109375" style="2" customWidth="1"/>
    <col min="2844" max="2844" width="6.28515625" style="2" customWidth="1"/>
    <col min="2845" max="2845" width="7.85546875" style="2" customWidth="1"/>
    <col min="2846" max="2846" width="4.7109375" style="2" customWidth="1"/>
    <col min="2847" max="2847" width="8.85546875" style="2" customWidth="1"/>
    <col min="2848" max="2848" width="6" style="2" customWidth="1"/>
    <col min="2849" max="2849" width="7.140625" style="2" customWidth="1"/>
    <col min="2850" max="2850" width="18.140625" style="2" customWidth="1"/>
    <col min="2851" max="3072" width="9.140625" style="2"/>
    <col min="3073" max="3073" width="23" style="2" customWidth="1"/>
    <col min="3074" max="3074" width="3" style="2" customWidth="1"/>
    <col min="3075" max="3075" width="7.140625" style="2" customWidth="1"/>
    <col min="3076" max="3076" width="5.85546875" style="2" customWidth="1"/>
    <col min="3077" max="3077" width="6.7109375" style="2" customWidth="1"/>
    <col min="3078" max="3078" width="7.140625" style="2" customWidth="1"/>
    <col min="3079" max="3079" width="5.5703125" style="2" customWidth="1"/>
    <col min="3080" max="3080" width="5.140625" style="2" customWidth="1"/>
    <col min="3081" max="3081" width="7.7109375" style="2" customWidth="1"/>
    <col min="3082" max="3082" width="6.5703125" style="2" customWidth="1"/>
    <col min="3083" max="3083" width="4.7109375" style="2" customWidth="1"/>
    <col min="3084" max="3084" width="5.42578125" style="2" customWidth="1"/>
    <col min="3085" max="3085" width="6.28515625" style="2" customWidth="1"/>
    <col min="3086" max="3086" width="7.28515625" style="2" customWidth="1"/>
    <col min="3087" max="3087" width="6" style="2" customWidth="1"/>
    <col min="3088" max="3088" width="4.42578125" style="2" customWidth="1"/>
    <col min="3089" max="3089" width="4.7109375" style="2" customWidth="1"/>
    <col min="3090" max="3090" width="4.5703125" style="2" customWidth="1"/>
    <col min="3091" max="3091" width="4.42578125" style="2" customWidth="1"/>
    <col min="3092" max="3092" width="4" style="2" customWidth="1"/>
    <col min="3093" max="3093" width="4.85546875" style="2" customWidth="1"/>
    <col min="3094" max="3094" width="4.140625" style="2" customWidth="1"/>
    <col min="3095" max="3095" width="3.7109375" style="2" customWidth="1"/>
    <col min="3096" max="3096" width="3.85546875" style="2" customWidth="1"/>
    <col min="3097" max="3097" width="4.5703125" style="2" customWidth="1"/>
    <col min="3098" max="3098" width="5.28515625" style="2" customWidth="1"/>
    <col min="3099" max="3099" width="4.7109375" style="2" customWidth="1"/>
    <col min="3100" max="3100" width="6.28515625" style="2" customWidth="1"/>
    <col min="3101" max="3101" width="7.85546875" style="2" customWidth="1"/>
    <col min="3102" max="3102" width="4.7109375" style="2" customWidth="1"/>
    <col min="3103" max="3103" width="8.85546875" style="2" customWidth="1"/>
    <col min="3104" max="3104" width="6" style="2" customWidth="1"/>
    <col min="3105" max="3105" width="7.140625" style="2" customWidth="1"/>
    <col min="3106" max="3106" width="18.140625" style="2" customWidth="1"/>
    <col min="3107" max="3328" width="9.140625" style="2"/>
    <col min="3329" max="3329" width="23" style="2" customWidth="1"/>
    <col min="3330" max="3330" width="3" style="2" customWidth="1"/>
    <col min="3331" max="3331" width="7.140625" style="2" customWidth="1"/>
    <col min="3332" max="3332" width="5.85546875" style="2" customWidth="1"/>
    <col min="3333" max="3333" width="6.7109375" style="2" customWidth="1"/>
    <col min="3334" max="3334" width="7.140625" style="2" customWidth="1"/>
    <col min="3335" max="3335" width="5.5703125" style="2" customWidth="1"/>
    <col min="3336" max="3336" width="5.140625" style="2" customWidth="1"/>
    <col min="3337" max="3337" width="7.7109375" style="2" customWidth="1"/>
    <col min="3338" max="3338" width="6.5703125" style="2" customWidth="1"/>
    <col min="3339" max="3339" width="4.7109375" style="2" customWidth="1"/>
    <col min="3340" max="3340" width="5.42578125" style="2" customWidth="1"/>
    <col min="3341" max="3341" width="6.28515625" style="2" customWidth="1"/>
    <col min="3342" max="3342" width="7.28515625" style="2" customWidth="1"/>
    <col min="3343" max="3343" width="6" style="2" customWidth="1"/>
    <col min="3344" max="3344" width="4.42578125" style="2" customWidth="1"/>
    <col min="3345" max="3345" width="4.7109375" style="2" customWidth="1"/>
    <col min="3346" max="3346" width="4.5703125" style="2" customWidth="1"/>
    <col min="3347" max="3347" width="4.42578125" style="2" customWidth="1"/>
    <col min="3348" max="3348" width="4" style="2" customWidth="1"/>
    <col min="3349" max="3349" width="4.85546875" style="2" customWidth="1"/>
    <col min="3350" max="3350" width="4.140625" style="2" customWidth="1"/>
    <col min="3351" max="3351" width="3.7109375" style="2" customWidth="1"/>
    <col min="3352" max="3352" width="3.85546875" style="2" customWidth="1"/>
    <col min="3353" max="3353" width="4.5703125" style="2" customWidth="1"/>
    <col min="3354" max="3354" width="5.28515625" style="2" customWidth="1"/>
    <col min="3355" max="3355" width="4.7109375" style="2" customWidth="1"/>
    <col min="3356" max="3356" width="6.28515625" style="2" customWidth="1"/>
    <col min="3357" max="3357" width="7.85546875" style="2" customWidth="1"/>
    <col min="3358" max="3358" width="4.7109375" style="2" customWidth="1"/>
    <col min="3359" max="3359" width="8.85546875" style="2" customWidth="1"/>
    <col min="3360" max="3360" width="6" style="2" customWidth="1"/>
    <col min="3361" max="3361" width="7.140625" style="2" customWidth="1"/>
    <col min="3362" max="3362" width="18.140625" style="2" customWidth="1"/>
    <col min="3363" max="3584" width="9.140625" style="2"/>
    <col min="3585" max="3585" width="23" style="2" customWidth="1"/>
    <col min="3586" max="3586" width="3" style="2" customWidth="1"/>
    <col min="3587" max="3587" width="7.140625" style="2" customWidth="1"/>
    <col min="3588" max="3588" width="5.85546875" style="2" customWidth="1"/>
    <col min="3589" max="3589" width="6.7109375" style="2" customWidth="1"/>
    <col min="3590" max="3590" width="7.140625" style="2" customWidth="1"/>
    <col min="3591" max="3591" width="5.5703125" style="2" customWidth="1"/>
    <col min="3592" max="3592" width="5.140625" style="2" customWidth="1"/>
    <col min="3593" max="3593" width="7.7109375" style="2" customWidth="1"/>
    <col min="3594" max="3594" width="6.5703125" style="2" customWidth="1"/>
    <col min="3595" max="3595" width="4.7109375" style="2" customWidth="1"/>
    <col min="3596" max="3596" width="5.42578125" style="2" customWidth="1"/>
    <col min="3597" max="3597" width="6.28515625" style="2" customWidth="1"/>
    <col min="3598" max="3598" width="7.28515625" style="2" customWidth="1"/>
    <col min="3599" max="3599" width="6" style="2" customWidth="1"/>
    <col min="3600" max="3600" width="4.42578125" style="2" customWidth="1"/>
    <col min="3601" max="3601" width="4.7109375" style="2" customWidth="1"/>
    <col min="3602" max="3602" width="4.5703125" style="2" customWidth="1"/>
    <col min="3603" max="3603" width="4.42578125" style="2" customWidth="1"/>
    <col min="3604" max="3604" width="4" style="2" customWidth="1"/>
    <col min="3605" max="3605" width="4.85546875" style="2" customWidth="1"/>
    <col min="3606" max="3606" width="4.140625" style="2" customWidth="1"/>
    <col min="3607" max="3607" width="3.7109375" style="2" customWidth="1"/>
    <col min="3608" max="3608" width="3.85546875" style="2" customWidth="1"/>
    <col min="3609" max="3609" width="4.5703125" style="2" customWidth="1"/>
    <col min="3610" max="3610" width="5.28515625" style="2" customWidth="1"/>
    <col min="3611" max="3611" width="4.7109375" style="2" customWidth="1"/>
    <col min="3612" max="3612" width="6.28515625" style="2" customWidth="1"/>
    <col min="3613" max="3613" width="7.85546875" style="2" customWidth="1"/>
    <col min="3614" max="3614" width="4.7109375" style="2" customWidth="1"/>
    <col min="3615" max="3615" width="8.85546875" style="2" customWidth="1"/>
    <col min="3616" max="3616" width="6" style="2" customWidth="1"/>
    <col min="3617" max="3617" width="7.140625" style="2" customWidth="1"/>
    <col min="3618" max="3618" width="18.140625" style="2" customWidth="1"/>
    <col min="3619" max="3840" width="9.140625" style="2"/>
    <col min="3841" max="3841" width="23" style="2" customWidth="1"/>
    <col min="3842" max="3842" width="3" style="2" customWidth="1"/>
    <col min="3843" max="3843" width="7.140625" style="2" customWidth="1"/>
    <col min="3844" max="3844" width="5.85546875" style="2" customWidth="1"/>
    <col min="3845" max="3845" width="6.7109375" style="2" customWidth="1"/>
    <col min="3846" max="3846" width="7.140625" style="2" customWidth="1"/>
    <col min="3847" max="3847" width="5.5703125" style="2" customWidth="1"/>
    <col min="3848" max="3848" width="5.140625" style="2" customWidth="1"/>
    <col min="3849" max="3849" width="7.7109375" style="2" customWidth="1"/>
    <col min="3850" max="3850" width="6.5703125" style="2" customWidth="1"/>
    <col min="3851" max="3851" width="4.7109375" style="2" customWidth="1"/>
    <col min="3852" max="3852" width="5.42578125" style="2" customWidth="1"/>
    <col min="3853" max="3853" width="6.28515625" style="2" customWidth="1"/>
    <col min="3854" max="3854" width="7.28515625" style="2" customWidth="1"/>
    <col min="3855" max="3855" width="6" style="2" customWidth="1"/>
    <col min="3856" max="3856" width="4.42578125" style="2" customWidth="1"/>
    <col min="3857" max="3857" width="4.7109375" style="2" customWidth="1"/>
    <col min="3858" max="3858" width="4.5703125" style="2" customWidth="1"/>
    <col min="3859" max="3859" width="4.42578125" style="2" customWidth="1"/>
    <col min="3860" max="3860" width="4" style="2" customWidth="1"/>
    <col min="3861" max="3861" width="4.85546875" style="2" customWidth="1"/>
    <col min="3862" max="3862" width="4.140625" style="2" customWidth="1"/>
    <col min="3863" max="3863" width="3.7109375" style="2" customWidth="1"/>
    <col min="3864" max="3864" width="3.85546875" style="2" customWidth="1"/>
    <col min="3865" max="3865" width="4.5703125" style="2" customWidth="1"/>
    <col min="3866" max="3866" width="5.28515625" style="2" customWidth="1"/>
    <col min="3867" max="3867" width="4.7109375" style="2" customWidth="1"/>
    <col min="3868" max="3868" width="6.28515625" style="2" customWidth="1"/>
    <col min="3869" max="3869" width="7.85546875" style="2" customWidth="1"/>
    <col min="3870" max="3870" width="4.7109375" style="2" customWidth="1"/>
    <col min="3871" max="3871" width="8.85546875" style="2" customWidth="1"/>
    <col min="3872" max="3872" width="6" style="2" customWidth="1"/>
    <col min="3873" max="3873" width="7.140625" style="2" customWidth="1"/>
    <col min="3874" max="3874" width="18.140625" style="2" customWidth="1"/>
    <col min="3875" max="4096" width="9.140625" style="2"/>
    <col min="4097" max="4097" width="23" style="2" customWidth="1"/>
    <col min="4098" max="4098" width="3" style="2" customWidth="1"/>
    <col min="4099" max="4099" width="7.140625" style="2" customWidth="1"/>
    <col min="4100" max="4100" width="5.85546875" style="2" customWidth="1"/>
    <col min="4101" max="4101" width="6.7109375" style="2" customWidth="1"/>
    <col min="4102" max="4102" width="7.140625" style="2" customWidth="1"/>
    <col min="4103" max="4103" width="5.5703125" style="2" customWidth="1"/>
    <col min="4104" max="4104" width="5.140625" style="2" customWidth="1"/>
    <col min="4105" max="4105" width="7.7109375" style="2" customWidth="1"/>
    <col min="4106" max="4106" width="6.5703125" style="2" customWidth="1"/>
    <col min="4107" max="4107" width="4.7109375" style="2" customWidth="1"/>
    <col min="4108" max="4108" width="5.42578125" style="2" customWidth="1"/>
    <col min="4109" max="4109" width="6.28515625" style="2" customWidth="1"/>
    <col min="4110" max="4110" width="7.28515625" style="2" customWidth="1"/>
    <col min="4111" max="4111" width="6" style="2" customWidth="1"/>
    <col min="4112" max="4112" width="4.42578125" style="2" customWidth="1"/>
    <col min="4113" max="4113" width="4.7109375" style="2" customWidth="1"/>
    <col min="4114" max="4114" width="4.5703125" style="2" customWidth="1"/>
    <col min="4115" max="4115" width="4.42578125" style="2" customWidth="1"/>
    <col min="4116" max="4116" width="4" style="2" customWidth="1"/>
    <col min="4117" max="4117" width="4.85546875" style="2" customWidth="1"/>
    <col min="4118" max="4118" width="4.140625" style="2" customWidth="1"/>
    <col min="4119" max="4119" width="3.7109375" style="2" customWidth="1"/>
    <col min="4120" max="4120" width="3.85546875" style="2" customWidth="1"/>
    <col min="4121" max="4121" width="4.5703125" style="2" customWidth="1"/>
    <col min="4122" max="4122" width="5.28515625" style="2" customWidth="1"/>
    <col min="4123" max="4123" width="4.7109375" style="2" customWidth="1"/>
    <col min="4124" max="4124" width="6.28515625" style="2" customWidth="1"/>
    <col min="4125" max="4125" width="7.85546875" style="2" customWidth="1"/>
    <col min="4126" max="4126" width="4.7109375" style="2" customWidth="1"/>
    <col min="4127" max="4127" width="8.85546875" style="2" customWidth="1"/>
    <col min="4128" max="4128" width="6" style="2" customWidth="1"/>
    <col min="4129" max="4129" width="7.140625" style="2" customWidth="1"/>
    <col min="4130" max="4130" width="18.140625" style="2" customWidth="1"/>
    <col min="4131" max="4352" width="9.140625" style="2"/>
    <col min="4353" max="4353" width="23" style="2" customWidth="1"/>
    <col min="4354" max="4354" width="3" style="2" customWidth="1"/>
    <col min="4355" max="4355" width="7.140625" style="2" customWidth="1"/>
    <col min="4356" max="4356" width="5.85546875" style="2" customWidth="1"/>
    <col min="4357" max="4357" width="6.7109375" style="2" customWidth="1"/>
    <col min="4358" max="4358" width="7.140625" style="2" customWidth="1"/>
    <col min="4359" max="4359" width="5.5703125" style="2" customWidth="1"/>
    <col min="4360" max="4360" width="5.140625" style="2" customWidth="1"/>
    <col min="4361" max="4361" width="7.7109375" style="2" customWidth="1"/>
    <col min="4362" max="4362" width="6.5703125" style="2" customWidth="1"/>
    <col min="4363" max="4363" width="4.7109375" style="2" customWidth="1"/>
    <col min="4364" max="4364" width="5.42578125" style="2" customWidth="1"/>
    <col min="4365" max="4365" width="6.28515625" style="2" customWidth="1"/>
    <col min="4366" max="4366" width="7.28515625" style="2" customWidth="1"/>
    <col min="4367" max="4367" width="6" style="2" customWidth="1"/>
    <col min="4368" max="4368" width="4.42578125" style="2" customWidth="1"/>
    <col min="4369" max="4369" width="4.7109375" style="2" customWidth="1"/>
    <col min="4370" max="4370" width="4.5703125" style="2" customWidth="1"/>
    <col min="4371" max="4371" width="4.42578125" style="2" customWidth="1"/>
    <col min="4372" max="4372" width="4" style="2" customWidth="1"/>
    <col min="4373" max="4373" width="4.85546875" style="2" customWidth="1"/>
    <col min="4374" max="4374" width="4.140625" style="2" customWidth="1"/>
    <col min="4375" max="4375" width="3.7109375" style="2" customWidth="1"/>
    <col min="4376" max="4376" width="3.85546875" style="2" customWidth="1"/>
    <col min="4377" max="4377" width="4.5703125" style="2" customWidth="1"/>
    <col min="4378" max="4378" width="5.28515625" style="2" customWidth="1"/>
    <col min="4379" max="4379" width="4.7109375" style="2" customWidth="1"/>
    <col min="4380" max="4380" width="6.28515625" style="2" customWidth="1"/>
    <col min="4381" max="4381" width="7.85546875" style="2" customWidth="1"/>
    <col min="4382" max="4382" width="4.7109375" style="2" customWidth="1"/>
    <col min="4383" max="4383" width="8.85546875" style="2" customWidth="1"/>
    <col min="4384" max="4384" width="6" style="2" customWidth="1"/>
    <col min="4385" max="4385" width="7.140625" style="2" customWidth="1"/>
    <col min="4386" max="4386" width="18.140625" style="2" customWidth="1"/>
    <col min="4387" max="4608" width="9.140625" style="2"/>
    <col min="4609" max="4609" width="23" style="2" customWidth="1"/>
    <col min="4610" max="4610" width="3" style="2" customWidth="1"/>
    <col min="4611" max="4611" width="7.140625" style="2" customWidth="1"/>
    <col min="4612" max="4612" width="5.85546875" style="2" customWidth="1"/>
    <col min="4613" max="4613" width="6.7109375" style="2" customWidth="1"/>
    <col min="4614" max="4614" width="7.140625" style="2" customWidth="1"/>
    <col min="4615" max="4615" width="5.5703125" style="2" customWidth="1"/>
    <col min="4616" max="4616" width="5.140625" style="2" customWidth="1"/>
    <col min="4617" max="4617" width="7.7109375" style="2" customWidth="1"/>
    <col min="4618" max="4618" width="6.5703125" style="2" customWidth="1"/>
    <col min="4619" max="4619" width="4.7109375" style="2" customWidth="1"/>
    <col min="4620" max="4620" width="5.42578125" style="2" customWidth="1"/>
    <col min="4621" max="4621" width="6.28515625" style="2" customWidth="1"/>
    <col min="4622" max="4622" width="7.28515625" style="2" customWidth="1"/>
    <col min="4623" max="4623" width="6" style="2" customWidth="1"/>
    <col min="4624" max="4624" width="4.42578125" style="2" customWidth="1"/>
    <col min="4625" max="4625" width="4.7109375" style="2" customWidth="1"/>
    <col min="4626" max="4626" width="4.5703125" style="2" customWidth="1"/>
    <col min="4627" max="4627" width="4.42578125" style="2" customWidth="1"/>
    <col min="4628" max="4628" width="4" style="2" customWidth="1"/>
    <col min="4629" max="4629" width="4.85546875" style="2" customWidth="1"/>
    <col min="4630" max="4630" width="4.140625" style="2" customWidth="1"/>
    <col min="4631" max="4631" width="3.7109375" style="2" customWidth="1"/>
    <col min="4632" max="4632" width="3.85546875" style="2" customWidth="1"/>
    <col min="4633" max="4633" width="4.5703125" style="2" customWidth="1"/>
    <col min="4634" max="4634" width="5.28515625" style="2" customWidth="1"/>
    <col min="4635" max="4635" width="4.7109375" style="2" customWidth="1"/>
    <col min="4636" max="4636" width="6.28515625" style="2" customWidth="1"/>
    <col min="4637" max="4637" width="7.85546875" style="2" customWidth="1"/>
    <col min="4638" max="4638" width="4.7109375" style="2" customWidth="1"/>
    <col min="4639" max="4639" width="8.85546875" style="2" customWidth="1"/>
    <col min="4640" max="4640" width="6" style="2" customWidth="1"/>
    <col min="4641" max="4641" width="7.140625" style="2" customWidth="1"/>
    <col min="4642" max="4642" width="18.140625" style="2" customWidth="1"/>
    <col min="4643" max="4864" width="9.140625" style="2"/>
    <col min="4865" max="4865" width="23" style="2" customWidth="1"/>
    <col min="4866" max="4866" width="3" style="2" customWidth="1"/>
    <col min="4867" max="4867" width="7.140625" style="2" customWidth="1"/>
    <col min="4868" max="4868" width="5.85546875" style="2" customWidth="1"/>
    <col min="4869" max="4869" width="6.7109375" style="2" customWidth="1"/>
    <col min="4870" max="4870" width="7.140625" style="2" customWidth="1"/>
    <col min="4871" max="4871" width="5.5703125" style="2" customWidth="1"/>
    <col min="4872" max="4872" width="5.140625" style="2" customWidth="1"/>
    <col min="4873" max="4873" width="7.7109375" style="2" customWidth="1"/>
    <col min="4874" max="4874" width="6.5703125" style="2" customWidth="1"/>
    <col min="4875" max="4875" width="4.7109375" style="2" customWidth="1"/>
    <col min="4876" max="4876" width="5.42578125" style="2" customWidth="1"/>
    <col min="4877" max="4877" width="6.28515625" style="2" customWidth="1"/>
    <col min="4878" max="4878" width="7.28515625" style="2" customWidth="1"/>
    <col min="4879" max="4879" width="6" style="2" customWidth="1"/>
    <col min="4880" max="4880" width="4.42578125" style="2" customWidth="1"/>
    <col min="4881" max="4881" width="4.7109375" style="2" customWidth="1"/>
    <col min="4882" max="4882" width="4.5703125" style="2" customWidth="1"/>
    <col min="4883" max="4883" width="4.42578125" style="2" customWidth="1"/>
    <col min="4884" max="4884" width="4" style="2" customWidth="1"/>
    <col min="4885" max="4885" width="4.85546875" style="2" customWidth="1"/>
    <col min="4886" max="4886" width="4.140625" style="2" customWidth="1"/>
    <col min="4887" max="4887" width="3.7109375" style="2" customWidth="1"/>
    <col min="4888" max="4888" width="3.85546875" style="2" customWidth="1"/>
    <col min="4889" max="4889" width="4.5703125" style="2" customWidth="1"/>
    <col min="4890" max="4890" width="5.28515625" style="2" customWidth="1"/>
    <col min="4891" max="4891" width="4.7109375" style="2" customWidth="1"/>
    <col min="4892" max="4892" width="6.28515625" style="2" customWidth="1"/>
    <col min="4893" max="4893" width="7.85546875" style="2" customWidth="1"/>
    <col min="4894" max="4894" width="4.7109375" style="2" customWidth="1"/>
    <col min="4895" max="4895" width="8.85546875" style="2" customWidth="1"/>
    <col min="4896" max="4896" width="6" style="2" customWidth="1"/>
    <col min="4897" max="4897" width="7.140625" style="2" customWidth="1"/>
    <col min="4898" max="4898" width="18.140625" style="2" customWidth="1"/>
    <col min="4899" max="5120" width="9.140625" style="2"/>
    <col min="5121" max="5121" width="23" style="2" customWidth="1"/>
    <col min="5122" max="5122" width="3" style="2" customWidth="1"/>
    <col min="5123" max="5123" width="7.140625" style="2" customWidth="1"/>
    <col min="5124" max="5124" width="5.85546875" style="2" customWidth="1"/>
    <col min="5125" max="5125" width="6.7109375" style="2" customWidth="1"/>
    <col min="5126" max="5126" width="7.140625" style="2" customWidth="1"/>
    <col min="5127" max="5127" width="5.5703125" style="2" customWidth="1"/>
    <col min="5128" max="5128" width="5.140625" style="2" customWidth="1"/>
    <col min="5129" max="5129" width="7.7109375" style="2" customWidth="1"/>
    <col min="5130" max="5130" width="6.5703125" style="2" customWidth="1"/>
    <col min="5131" max="5131" width="4.7109375" style="2" customWidth="1"/>
    <col min="5132" max="5132" width="5.42578125" style="2" customWidth="1"/>
    <col min="5133" max="5133" width="6.28515625" style="2" customWidth="1"/>
    <col min="5134" max="5134" width="7.28515625" style="2" customWidth="1"/>
    <col min="5135" max="5135" width="6" style="2" customWidth="1"/>
    <col min="5136" max="5136" width="4.42578125" style="2" customWidth="1"/>
    <col min="5137" max="5137" width="4.7109375" style="2" customWidth="1"/>
    <col min="5138" max="5138" width="4.5703125" style="2" customWidth="1"/>
    <col min="5139" max="5139" width="4.42578125" style="2" customWidth="1"/>
    <col min="5140" max="5140" width="4" style="2" customWidth="1"/>
    <col min="5141" max="5141" width="4.85546875" style="2" customWidth="1"/>
    <col min="5142" max="5142" width="4.140625" style="2" customWidth="1"/>
    <col min="5143" max="5143" width="3.7109375" style="2" customWidth="1"/>
    <col min="5144" max="5144" width="3.85546875" style="2" customWidth="1"/>
    <col min="5145" max="5145" width="4.5703125" style="2" customWidth="1"/>
    <col min="5146" max="5146" width="5.28515625" style="2" customWidth="1"/>
    <col min="5147" max="5147" width="4.7109375" style="2" customWidth="1"/>
    <col min="5148" max="5148" width="6.28515625" style="2" customWidth="1"/>
    <col min="5149" max="5149" width="7.85546875" style="2" customWidth="1"/>
    <col min="5150" max="5150" width="4.7109375" style="2" customWidth="1"/>
    <col min="5151" max="5151" width="8.85546875" style="2" customWidth="1"/>
    <col min="5152" max="5152" width="6" style="2" customWidth="1"/>
    <col min="5153" max="5153" width="7.140625" style="2" customWidth="1"/>
    <col min="5154" max="5154" width="18.140625" style="2" customWidth="1"/>
    <col min="5155" max="5376" width="9.140625" style="2"/>
    <col min="5377" max="5377" width="23" style="2" customWidth="1"/>
    <col min="5378" max="5378" width="3" style="2" customWidth="1"/>
    <col min="5379" max="5379" width="7.140625" style="2" customWidth="1"/>
    <col min="5380" max="5380" width="5.85546875" style="2" customWidth="1"/>
    <col min="5381" max="5381" width="6.7109375" style="2" customWidth="1"/>
    <col min="5382" max="5382" width="7.140625" style="2" customWidth="1"/>
    <col min="5383" max="5383" width="5.5703125" style="2" customWidth="1"/>
    <col min="5384" max="5384" width="5.140625" style="2" customWidth="1"/>
    <col min="5385" max="5385" width="7.7109375" style="2" customWidth="1"/>
    <col min="5386" max="5386" width="6.5703125" style="2" customWidth="1"/>
    <col min="5387" max="5387" width="4.7109375" style="2" customWidth="1"/>
    <col min="5388" max="5388" width="5.42578125" style="2" customWidth="1"/>
    <col min="5389" max="5389" width="6.28515625" style="2" customWidth="1"/>
    <col min="5390" max="5390" width="7.28515625" style="2" customWidth="1"/>
    <col min="5391" max="5391" width="6" style="2" customWidth="1"/>
    <col min="5392" max="5392" width="4.42578125" style="2" customWidth="1"/>
    <col min="5393" max="5393" width="4.7109375" style="2" customWidth="1"/>
    <col min="5394" max="5394" width="4.5703125" style="2" customWidth="1"/>
    <col min="5395" max="5395" width="4.42578125" style="2" customWidth="1"/>
    <col min="5396" max="5396" width="4" style="2" customWidth="1"/>
    <col min="5397" max="5397" width="4.85546875" style="2" customWidth="1"/>
    <col min="5398" max="5398" width="4.140625" style="2" customWidth="1"/>
    <col min="5399" max="5399" width="3.7109375" style="2" customWidth="1"/>
    <col min="5400" max="5400" width="3.85546875" style="2" customWidth="1"/>
    <col min="5401" max="5401" width="4.5703125" style="2" customWidth="1"/>
    <col min="5402" max="5402" width="5.28515625" style="2" customWidth="1"/>
    <col min="5403" max="5403" width="4.7109375" style="2" customWidth="1"/>
    <col min="5404" max="5404" width="6.28515625" style="2" customWidth="1"/>
    <col min="5405" max="5405" width="7.85546875" style="2" customWidth="1"/>
    <col min="5406" max="5406" width="4.7109375" style="2" customWidth="1"/>
    <col min="5407" max="5407" width="8.85546875" style="2" customWidth="1"/>
    <col min="5408" max="5408" width="6" style="2" customWidth="1"/>
    <col min="5409" max="5409" width="7.140625" style="2" customWidth="1"/>
    <col min="5410" max="5410" width="18.140625" style="2" customWidth="1"/>
    <col min="5411" max="5632" width="9.140625" style="2"/>
    <col min="5633" max="5633" width="23" style="2" customWidth="1"/>
    <col min="5634" max="5634" width="3" style="2" customWidth="1"/>
    <col min="5635" max="5635" width="7.140625" style="2" customWidth="1"/>
    <col min="5636" max="5636" width="5.85546875" style="2" customWidth="1"/>
    <col min="5637" max="5637" width="6.7109375" style="2" customWidth="1"/>
    <col min="5638" max="5638" width="7.140625" style="2" customWidth="1"/>
    <col min="5639" max="5639" width="5.5703125" style="2" customWidth="1"/>
    <col min="5640" max="5640" width="5.140625" style="2" customWidth="1"/>
    <col min="5641" max="5641" width="7.7109375" style="2" customWidth="1"/>
    <col min="5642" max="5642" width="6.5703125" style="2" customWidth="1"/>
    <col min="5643" max="5643" width="4.7109375" style="2" customWidth="1"/>
    <col min="5644" max="5644" width="5.42578125" style="2" customWidth="1"/>
    <col min="5645" max="5645" width="6.28515625" style="2" customWidth="1"/>
    <col min="5646" max="5646" width="7.28515625" style="2" customWidth="1"/>
    <col min="5647" max="5647" width="6" style="2" customWidth="1"/>
    <col min="5648" max="5648" width="4.42578125" style="2" customWidth="1"/>
    <col min="5649" max="5649" width="4.7109375" style="2" customWidth="1"/>
    <col min="5650" max="5650" width="4.5703125" style="2" customWidth="1"/>
    <col min="5651" max="5651" width="4.42578125" style="2" customWidth="1"/>
    <col min="5652" max="5652" width="4" style="2" customWidth="1"/>
    <col min="5653" max="5653" width="4.85546875" style="2" customWidth="1"/>
    <col min="5654" max="5654" width="4.140625" style="2" customWidth="1"/>
    <col min="5655" max="5655" width="3.7109375" style="2" customWidth="1"/>
    <col min="5656" max="5656" width="3.85546875" style="2" customWidth="1"/>
    <col min="5657" max="5657" width="4.5703125" style="2" customWidth="1"/>
    <col min="5658" max="5658" width="5.28515625" style="2" customWidth="1"/>
    <col min="5659" max="5659" width="4.7109375" style="2" customWidth="1"/>
    <col min="5660" max="5660" width="6.28515625" style="2" customWidth="1"/>
    <col min="5661" max="5661" width="7.85546875" style="2" customWidth="1"/>
    <col min="5662" max="5662" width="4.7109375" style="2" customWidth="1"/>
    <col min="5663" max="5663" width="8.85546875" style="2" customWidth="1"/>
    <col min="5664" max="5664" width="6" style="2" customWidth="1"/>
    <col min="5665" max="5665" width="7.140625" style="2" customWidth="1"/>
    <col min="5666" max="5666" width="18.140625" style="2" customWidth="1"/>
    <col min="5667" max="5888" width="9.140625" style="2"/>
    <col min="5889" max="5889" width="23" style="2" customWidth="1"/>
    <col min="5890" max="5890" width="3" style="2" customWidth="1"/>
    <col min="5891" max="5891" width="7.140625" style="2" customWidth="1"/>
    <col min="5892" max="5892" width="5.85546875" style="2" customWidth="1"/>
    <col min="5893" max="5893" width="6.7109375" style="2" customWidth="1"/>
    <col min="5894" max="5894" width="7.140625" style="2" customWidth="1"/>
    <col min="5895" max="5895" width="5.5703125" style="2" customWidth="1"/>
    <col min="5896" max="5896" width="5.140625" style="2" customWidth="1"/>
    <col min="5897" max="5897" width="7.7109375" style="2" customWidth="1"/>
    <col min="5898" max="5898" width="6.5703125" style="2" customWidth="1"/>
    <col min="5899" max="5899" width="4.7109375" style="2" customWidth="1"/>
    <col min="5900" max="5900" width="5.42578125" style="2" customWidth="1"/>
    <col min="5901" max="5901" width="6.28515625" style="2" customWidth="1"/>
    <col min="5902" max="5902" width="7.28515625" style="2" customWidth="1"/>
    <col min="5903" max="5903" width="6" style="2" customWidth="1"/>
    <col min="5904" max="5904" width="4.42578125" style="2" customWidth="1"/>
    <col min="5905" max="5905" width="4.7109375" style="2" customWidth="1"/>
    <col min="5906" max="5906" width="4.5703125" style="2" customWidth="1"/>
    <col min="5907" max="5907" width="4.42578125" style="2" customWidth="1"/>
    <col min="5908" max="5908" width="4" style="2" customWidth="1"/>
    <col min="5909" max="5909" width="4.85546875" style="2" customWidth="1"/>
    <col min="5910" max="5910" width="4.140625" style="2" customWidth="1"/>
    <col min="5911" max="5911" width="3.7109375" style="2" customWidth="1"/>
    <col min="5912" max="5912" width="3.85546875" style="2" customWidth="1"/>
    <col min="5913" max="5913" width="4.5703125" style="2" customWidth="1"/>
    <col min="5914" max="5914" width="5.28515625" style="2" customWidth="1"/>
    <col min="5915" max="5915" width="4.7109375" style="2" customWidth="1"/>
    <col min="5916" max="5916" width="6.28515625" style="2" customWidth="1"/>
    <col min="5917" max="5917" width="7.85546875" style="2" customWidth="1"/>
    <col min="5918" max="5918" width="4.7109375" style="2" customWidth="1"/>
    <col min="5919" max="5919" width="8.85546875" style="2" customWidth="1"/>
    <col min="5920" max="5920" width="6" style="2" customWidth="1"/>
    <col min="5921" max="5921" width="7.140625" style="2" customWidth="1"/>
    <col min="5922" max="5922" width="18.140625" style="2" customWidth="1"/>
    <col min="5923" max="6144" width="9.140625" style="2"/>
    <col min="6145" max="6145" width="23" style="2" customWidth="1"/>
    <col min="6146" max="6146" width="3" style="2" customWidth="1"/>
    <col min="6147" max="6147" width="7.140625" style="2" customWidth="1"/>
    <col min="6148" max="6148" width="5.85546875" style="2" customWidth="1"/>
    <col min="6149" max="6149" width="6.7109375" style="2" customWidth="1"/>
    <col min="6150" max="6150" width="7.140625" style="2" customWidth="1"/>
    <col min="6151" max="6151" width="5.5703125" style="2" customWidth="1"/>
    <col min="6152" max="6152" width="5.140625" style="2" customWidth="1"/>
    <col min="6153" max="6153" width="7.7109375" style="2" customWidth="1"/>
    <col min="6154" max="6154" width="6.5703125" style="2" customWidth="1"/>
    <col min="6155" max="6155" width="4.7109375" style="2" customWidth="1"/>
    <col min="6156" max="6156" width="5.42578125" style="2" customWidth="1"/>
    <col min="6157" max="6157" width="6.28515625" style="2" customWidth="1"/>
    <col min="6158" max="6158" width="7.28515625" style="2" customWidth="1"/>
    <col min="6159" max="6159" width="6" style="2" customWidth="1"/>
    <col min="6160" max="6160" width="4.42578125" style="2" customWidth="1"/>
    <col min="6161" max="6161" width="4.7109375" style="2" customWidth="1"/>
    <col min="6162" max="6162" width="4.5703125" style="2" customWidth="1"/>
    <col min="6163" max="6163" width="4.42578125" style="2" customWidth="1"/>
    <col min="6164" max="6164" width="4" style="2" customWidth="1"/>
    <col min="6165" max="6165" width="4.85546875" style="2" customWidth="1"/>
    <col min="6166" max="6166" width="4.140625" style="2" customWidth="1"/>
    <col min="6167" max="6167" width="3.7109375" style="2" customWidth="1"/>
    <col min="6168" max="6168" width="3.85546875" style="2" customWidth="1"/>
    <col min="6169" max="6169" width="4.5703125" style="2" customWidth="1"/>
    <col min="6170" max="6170" width="5.28515625" style="2" customWidth="1"/>
    <col min="6171" max="6171" width="4.7109375" style="2" customWidth="1"/>
    <col min="6172" max="6172" width="6.28515625" style="2" customWidth="1"/>
    <col min="6173" max="6173" width="7.85546875" style="2" customWidth="1"/>
    <col min="6174" max="6174" width="4.7109375" style="2" customWidth="1"/>
    <col min="6175" max="6175" width="8.85546875" style="2" customWidth="1"/>
    <col min="6176" max="6176" width="6" style="2" customWidth="1"/>
    <col min="6177" max="6177" width="7.140625" style="2" customWidth="1"/>
    <col min="6178" max="6178" width="18.140625" style="2" customWidth="1"/>
    <col min="6179" max="6400" width="9.140625" style="2"/>
    <col min="6401" max="6401" width="23" style="2" customWidth="1"/>
    <col min="6402" max="6402" width="3" style="2" customWidth="1"/>
    <col min="6403" max="6403" width="7.140625" style="2" customWidth="1"/>
    <col min="6404" max="6404" width="5.85546875" style="2" customWidth="1"/>
    <col min="6405" max="6405" width="6.7109375" style="2" customWidth="1"/>
    <col min="6406" max="6406" width="7.140625" style="2" customWidth="1"/>
    <col min="6407" max="6407" width="5.5703125" style="2" customWidth="1"/>
    <col min="6408" max="6408" width="5.140625" style="2" customWidth="1"/>
    <col min="6409" max="6409" width="7.7109375" style="2" customWidth="1"/>
    <col min="6410" max="6410" width="6.5703125" style="2" customWidth="1"/>
    <col min="6411" max="6411" width="4.7109375" style="2" customWidth="1"/>
    <col min="6412" max="6412" width="5.42578125" style="2" customWidth="1"/>
    <col min="6413" max="6413" width="6.28515625" style="2" customWidth="1"/>
    <col min="6414" max="6414" width="7.28515625" style="2" customWidth="1"/>
    <col min="6415" max="6415" width="6" style="2" customWidth="1"/>
    <col min="6416" max="6416" width="4.42578125" style="2" customWidth="1"/>
    <col min="6417" max="6417" width="4.7109375" style="2" customWidth="1"/>
    <col min="6418" max="6418" width="4.5703125" style="2" customWidth="1"/>
    <col min="6419" max="6419" width="4.42578125" style="2" customWidth="1"/>
    <col min="6420" max="6420" width="4" style="2" customWidth="1"/>
    <col min="6421" max="6421" width="4.85546875" style="2" customWidth="1"/>
    <col min="6422" max="6422" width="4.140625" style="2" customWidth="1"/>
    <col min="6423" max="6423" width="3.7109375" style="2" customWidth="1"/>
    <col min="6424" max="6424" width="3.85546875" style="2" customWidth="1"/>
    <col min="6425" max="6425" width="4.5703125" style="2" customWidth="1"/>
    <col min="6426" max="6426" width="5.28515625" style="2" customWidth="1"/>
    <col min="6427" max="6427" width="4.7109375" style="2" customWidth="1"/>
    <col min="6428" max="6428" width="6.28515625" style="2" customWidth="1"/>
    <col min="6429" max="6429" width="7.85546875" style="2" customWidth="1"/>
    <col min="6430" max="6430" width="4.7109375" style="2" customWidth="1"/>
    <col min="6431" max="6431" width="8.85546875" style="2" customWidth="1"/>
    <col min="6432" max="6432" width="6" style="2" customWidth="1"/>
    <col min="6433" max="6433" width="7.140625" style="2" customWidth="1"/>
    <col min="6434" max="6434" width="18.140625" style="2" customWidth="1"/>
    <col min="6435" max="6656" width="9.140625" style="2"/>
    <col min="6657" max="6657" width="23" style="2" customWidth="1"/>
    <col min="6658" max="6658" width="3" style="2" customWidth="1"/>
    <col min="6659" max="6659" width="7.140625" style="2" customWidth="1"/>
    <col min="6660" max="6660" width="5.85546875" style="2" customWidth="1"/>
    <col min="6661" max="6661" width="6.7109375" style="2" customWidth="1"/>
    <col min="6662" max="6662" width="7.140625" style="2" customWidth="1"/>
    <col min="6663" max="6663" width="5.5703125" style="2" customWidth="1"/>
    <col min="6664" max="6664" width="5.140625" style="2" customWidth="1"/>
    <col min="6665" max="6665" width="7.7109375" style="2" customWidth="1"/>
    <col min="6666" max="6666" width="6.5703125" style="2" customWidth="1"/>
    <col min="6667" max="6667" width="4.7109375" style="2" customWidth="1"/>
    <col min="6668" max="6668" width="5.42578125" style="2" customWidth="1"/>
    <col min="6669" max="6669" width="6.28515625" style="2" customWidth="1"/>
    <col min="6670" max="6670" width="7.28515625" style="2" customWidth="1"/>
    <col min="6671" max="6671" width="6" style="2" customWidth="1"/>
    <col min="6672" max="6672" width="4.42578125" style="2" customWidth="1"/>
    <col min="6673" max="6673" width="4.7109375" style="2" customWidth="1"/>
    <col min="6674" max="6674" width="4.5703125" style="2" customWidth="1"/>
    <col min="6675" max="6675" width="4.42578125" style="2" customWidth="1"/>
    <col min="6676" max="6676" width="4" style="2" customWidth="1"/>
    <col min="6677" max="6677" width="4.85546875" style="2" customWidth="1"/>
    <col min="6678" max="6678" width="4.140625" style="2" customWidth="1"/>
    <col min="6679" max="6679" width="3.7109375" style="2" customWidth="1"/>
    <col min="6680" max="6680" width="3.85546875" style="2" customWidth="1"/>
    <col min="6681" max="6681" width="4.5703125" style="2" customWidth="1"/>
    <col min="6682" max="6682" width="5.28515625" style="2" customWidth="1"/>
    <col min="6683" max="6683" width="4.7109375" style="2" customWidth="1"/>
    <col min="6684" max="6684" width="6.28515625" style="2" customWidth="1"/>
    <col min="6685" max="6685" width="7.85546875" style="2" customWidth="1"/>
    <col min="6686" max="6686" width="4.7109375" style="2" customWidth="1"/>
    <col min="6687" max="6687" width="8.85546875" style="2" customWidth="1"/>
    <col min="6688" max="6688" width="6" style="2" customWidth="1"/>
    <col min="6689" max="6689" width="7.140625" style="2" customWidth="1"/>
    <col min="6690" max="6690" width="18.140625" style="2" customWidth="1"/>
    <col min="6691" max="6912" width="9.140625" style="2"/>
    <col min="6913" max="6913" width="23" style="2" customWidth="1"/>
    <col min="6914" max="6914" width="3" style="2" customWidth="1"/>
    <col min="6915" max="6915" width="7.140625" style="2" customWidth="1"/>
    <col min="6916" max="6916" width="5.85546875" style="2" customWidth="1"/>
    <col min="6917" max="6917" width="6.7109375" style="2" customWidth="1"/>
    <col min="6918" max="6918" width="7.140625" style="2" customWidth="1"/>
    <col min="6919" max="6919" width="5.5703125" style="2" customWidth="1"/>
    <col min="6920" max="6920" width="5.140625" style="2" customWidth="1"/>
    <col min="6921" max="6921" width="7.7109375" style="2" customWidth="1"/>
    <col min="6922" max="6922" width="6.5703125" style="2" customWidth="1"/>
    <col min="6923" max="6923" width="4.7109375" style="2" customWidth="1"/>
    <col min="6924" max="6924" width="5.42578125" style="2" customWidth="1"/>
    <col min="6925" max="6925" width="6.28515625" style="2" customWidth="1"/>
    <col min="6926" max="6926" width="7.28515625" style="2" customWidth="1"/>
    <col min="6927" max="6927" width="6" style="2" customWidth="1"/>
    <col min="6928" max="6928" width="4.42578125" style="2" customWidth="1"/>
    <col min="6929" max="6929" width="4.7109375" style="2" customWidth="1"/>
    <col min="6930" max="6930" width="4.5703125" style="2" customWidth="1"/>
    <col min="6931" max="6931" width="4.42578125" style="2" customWidth="1"/>
    <col min="6932" max="6932" width="4" style="2" customWidth="1"/>
    <col min="6933" max="6933" width="4.85546875" style="2" customWidth="1"/>
    <col min="6934" max="6934" width="4.140625" style="2" customWidth="1"/>
    <col min="6935" max="6935" width="3.7109375" style="2" customWidth="1"/>
    <col min="6936" max="6936" width="3.85546875" style="2" customWidth="1"/>
    <col min="6937" max="6937" width="4.5703125" style="2" customWidth="1"/>
    <col min="6938" max="6938" width="5.28515625" style="2" customWidth="1"/>
    <col min="6939" max="6939" width="4.7109375" style="2" customWidth="1"/>
    <col min="6940" max="6940" width="6.28515625" style="2" customWidth="1"/>
    <col min="6941" max="6941" width="7.85546875" style="2" customWidth="1"/>
    <col min="6942" max="6942" width="4.7109375" style="2" customWidth="1"/>
    <col min="6943" max="6943" width="8.85546875" style="2" customWidth="1"/>
    <col min="6944" max="6944" width="6" style="2" customWidth="1"/>
    <col min="6945" max="6945" width="7.140625" style="2" customWidth="1"/>
    <col min="6946" max="6946" width="18.140625" style="2" customWidth="1"/>
    <col min="6947" max="7168" width="9.140625" style="2"/>
    <col min="7169" max="7169" width="23" style="2" customWidth="1"/>
    <col min="7170" max="7170" width="3" style="2" customWidth="1"/>
    <col min="7171" max="7171" width="7.140625" style="2" customWidth="1"/>
    <col min="7172" max="7172" width="5.85546875" style="2" customWidth="1"/>
    <col min="7173" max="7173" width="6.7109375" style="2" customWidth="1"/>
    <col min="7174" max="7174" width="7.140625" style="2" customWidth="1"/>
    <col min="7175" max="7175" width="5.5703125" style="2" customWidth="1"/>
    <col min="7176" max="7176" width="5.140625" style="2" customWidth="1"/>
    <col min="7177" max="7177" width="7.7109375" style="2" customWidth="1"/>
    <col min="7178" max="7178" width="6.5703125" style="2" customWidth="1"/>
    <col min="7179" max="7179" width="4.7109375" style="2" customWidth="1"/>
    <col min="7180" max="7180" width="5.42578125" style="2" customWidth="1"/>
    <col min="7181" max="7181" width="6.28515625" style="2" customWidth="1"/>
    <col min="7182" max="7182" width="7.28515625" style="2" customWidth="1"/>
    <col min="7183" max="7183" width="6" style="2" customWidth="1"/>
    <col min="7184" max="7184" width="4.42578125" style="2" customWidth="1"/>
    <col min="7185" max="7185" width="4.7109375" style="2" customWidth="1"/>
    <col min="7186" max="7186" width="4.5703125" style="2" customWidth="1"/>
    <col min="7187" max="7187" width="4.42578125" style="2" customWidth="1"/>
    <col min="7188" max="7188" width="4" style="2" customWidth="1"/>
    <col min="7189" max="7189" width="4.85546875" style="2" customWidth="1"/>
    <col min="7190" max="7190" width="4.140625" style="2" customWidth="1"/>
    <col min="7191" max="7191" width="3.7109375" style="2" customWidth="1"/>
    <col min="7192" max="7192" width="3.85546875" style="2" customWidth="1"/>
    <col min="7193" max="7193" width="4.5703125" style="2" customWidth="1"/>
    <col min="7194" max="7194" width="5.28515625" style="2" customWidth="1"/>
    <col min="7195" max="7195" width="4.7109375" style="2" customWidth="1"/>
    <col min="7196" max="7196" width="6.28515625" style="2" customWidth="1"/>
    <col min="7197" max="7197" width="7.85546875" style="2" customWidth="1"/>
    <col min="7198" max="7198" width="4.7109375" style="2" customWidth="1"/>
    <col min="7199" max="7199" width="8.85546875" style="2" customWidth="1"/>
    <col min="7200" max="7200" width="6" style="2" customWidth="1"/>
    <col min="7201" max="7201" width="7.140625" style="2" customWidth="1"/>
    <col min="7202" max="7202" width="18.140625" style="2" customWidth="1"/>
    <col min="7203" max="7424" width="9.140625" style="2"/>
    <col min="7425" max="7425" width="23" style="2" customWidth="1"/>
    <col min="7426" max="7426" width="3" style="2" customWidth="1"/>
    <col min="7427" max="7427" width="7.140625" style="2" customWidth="1"/>
    <col min="7428" max="7428" width="5.85546875" style="2" customWidth="1"/>
    <col min="7429" max="7429" width="6.7109375" style="2" customWidth="1"/>
    <col min="7430" max="7430" width="7.140625" style="2" customWidth="1"/>
    <col min="7431" max="7431" width="5.5703125" style="2" customWidth="1"/>
    <col min="7432" max="7432" width="5.140625" style="2" customWidth="1"/>
    <col min="7433" max="7433" width="7.7109375" style="2" customWidth="1"/>
    <col min="7434" max="7434" width="6.5703125" style="2" customWidth="1"/>
    <col min="7435" max="7435" width="4.7109375" style="2" customWidth="1"/>
    <col min="7436" max="7436" width="5.42578125" style="2" customWidth="1"/>
    <col min="7437" max="7437" width="6.28515625" style="2" customWidth="1"/>
    <col min="7438" max="7438" width="7.28515625" style="2" customWidth="1"/>
    <col min="7439" max="7439" width="6" style="2" customWidth="1"/>
    <col min="7440" max="7440" width="4.42578125" style="2" customWidth="1"/>
    <col min="7441" max="7441" width="4.7109375" style="2" customWidth="1"/>
    <col min="7442" max="7442" width="4.5703125" style="2" customWidth="1"/>
    <col min="7443" max="7443" width="4.42578125" style="2" customWidth="1"/>
    <col min="7444" max="7444" width="4" style="2" customWidth="1"/>
    <col min="7445" max="7445" width="4.85546875" style="2" customWidth="1"/>
    <col min="7446" max="7446" width="4.140625" style="2" customWidth="1"/>
    <col min="7447" max="7447" width="3.7109375" style="2" customWidth="1"/>
    <col min="7448" max="7448" width="3.85546875" style="2" customWidth="1"/>
    <col min="7449" max="7449" width="4.5703125" style="2" customWidth="1"/>
    <col min="7450" max="7450" width="5.28515625" style="2" customWidth="1"/>
    <col min="7451" max="7451" width="4.7109375" style="2" customWidth="1"/>
    <col min="7452" max="7452" width="6.28515625" style="2" customWidth="1"/>
    <col min="7453" max="7453" width="7.85546875" style="2" customWidth="1"/>
    <col min="7454" max="7454" width="4.7109375" style="2" customWidth="1"/>
    <col min="7455" max="7455" width="8.85546875" style="2" customWidth="1"/>
    <col min="7456" max="7456" width="6" style="2" customWidth="1"/>
    <col min="7457" max="7457" width="7.140625" style="2" customWidth="1"/>
    <col min="7458" max="7458" width="18.140625" style="2" customWidth="1"/>
    <col min="7459" max="7680" width="9.140625" style="2"/>
    <col min="7681" max="7681" width="23" style="2" customWidth="1"/>
    <col min="7682" max="7682" width="3" style="2" customWidth="1"/>
    <col min="7683" max="7683" width="7.140625" style="2" customWidth="1"/>
    <col min="7684" max="7684" width="5.85546875" style="2" customWidth="1"/>
    <col min="7685" max="7685" width="6.7109375" style="2" customWidth="1"/>
    <col min="7686" max="7686" width="7.140625" style="2" customWidth="1"/>
    <col min="7687" max="7687" width="5.5703125" style="2" customWidth="1"/>
    <col min="7688" max="7688" width="5.140625" style="2" customWidth="1"/>
    <col min="7689" max="7689" width="7.7109375" style="2" customWidth="1"/>
    <col min="7690" max="7690" width="6.5703125" style="2" customWidth="1"/>
    <col min="7691" max="7691" width="4.7109375" style="2" customWidth="1"/>
    <col min="7692" max="7692" width="5.42578125" style="2" customWidth="1"/>
    <col min="7693" max="7693" width="6.28515625" style="2" customWidth="1"/>
    <col min="7694" max="7694" width="7.28515625" style="2" customWidth="1"/>
    <col min="7695" max="7695" width="6" style="2" customWidth="1"/>
    <col min="7696" max="7696" width="4.42578125" style="2" customWidth="1"/>
    <col min="7697" max="7697" width="4.7109375" style="2" customWidth="1"/>
    <col min="7698" max="7698" width="4.5703125" style="2" customWidth="1"/>
    <col min="7699" max="7699" width="4.42578125" style="2" customWidth="1"/>
    <col min="7700" max="7700" width="4" style="2" customWidth="1"/>
    <col min="7701" max="7701" width="4.85546875" style="2" customWidth="1"/>
    <col min="7702" max="7702" width="4.140625" style="2" customWidth="1"/>
    <col min="7703" max="7703" width="3.7109375" style="2" customWidth="1"/>
    <col min="7704" max="7704" width="3.85546875" style="2" customWidth="1"/>
    <col min="7705" max="7705" width="4.5703125" style="2" customWidth="1"/>
    <col min="7706" max="7706" width="5.28515625" style="2" customWidth="1"/>
    <col min="7707" max="7707" width="4.7109375" style="2" customWidth="1"/>
    <col min="7708" max="7708" width="6.28515625" style="2" customWidth="1"/>
    <col min="7709" max="7709" width="7.85546875" style="2" customWidth="1"/>
    <col min="7710" max="7710" width="4.7109375" style="2" customWidth="1"/>
    <col min="7711" max="7711" width="8.85546875" style="2" customWidth="1"/>
    <col min="7712" max="7712" width="6" style="2" customWidth="1"/>
    <col min="7713" max="7713" width="7.140625" style="2" customWidth="1"/>
    <col min="7714" max="7714" width="18.140625" style="2" customWidth="1"/>
    <col min="7715" max="7936" width="9.140625" style="2"/>
    <col min="7937" max="7937" width="23" style="2" customWidth="1"/>
    <col min="7938" max="7938" width="3" style="2" customWidth="1"/>
    <col min="7939" max="7939" width="7.140625" style="2" customWidth="1"/>
    <col min="7940" max="7940" width="5.85546875" style="2" customWidth="1"/>
    <col min="7941" max="7941" width="6.7109375" style="2" customWidth="1"/>
    <col min="7942" max="7942" width="7.140625" style="2" customWidth="1"/>
    <col min="7943" max="7943" width="5.5703125" style="2" customWidth="1"/>
    <col min="7944" max="7944" width="5.140625" style="2" customWidth="1"/>
    <col min="7945" max="7945" width="7.7109375" style="2" customWidth="1"/>
    <col min="7946" max="7946" width="6.5703125" style="2" customWidth="1"/>
    <col min="7947" max="7947" width="4.7109375" style="2" customWidth="1"/>
    <col min="7948" max="7948" width="5.42578125" style="2" customWidth="1"/>
    <col min="7949" max="7949" width="6.28515625" style="2" customWidth="1"/>
    <col min="7950" max="7950" width="7.28515625" style="2" customWidth="1"/>
    <col min="7951" max="7951" width="6" style="2" customWidth="1"/>
    <col min="7952" max="7952" width="4.42578125" style="2" customWidth="1"/>
    <col min="7953" max="7953" width="4.7109375" style="2" customWidth="1"/>
    <col min="7954" max="7954" width="4.5703125" style="2" customWidth="1"/>
    <col min="7955" max="7955" width="4.42578125" style="2" customWidth="1"/>
    <col min="7956" max="7956" width="4" style="2" customWidth="1"/>
    <col min="7957" max="7957" width="4.85546875" style="2" customWidth="1"/>
    <col min="7958" max="7958" width="4.140625" style="2" customWidth="1"/>
    <col min="7959" max="7959" width="3.7109375" style="2" customWidth="1"/>
    <col min="7960" max="7960" width="3.85546875" style="2" customWidth="1"/>
    <col min="7961" max="7961" width="4.5703125" style="2" customWidth="1"/>
    <col min="7962" max="7962" width="5.28515625" style="2" customWidth="1"/>
    <col min="7963" max="7963" width="4.7109375" style="2" customWidth="1"/>
    <col min="7964" max="7964" width="6.28515625" style="2" customWidth="1"/>
    <col min="7965" max="7965" width="7.85546875" style="2" customWidth="1"/>
    <col min="7966" max="7966" width="4.7109375" style="2" customWidth="1"/>
    <col min="7967" max="7967" width="8.85546875" style="2" customWidth="1"/>
    <col min="7968" max="7968" width="6" style="2" customWidth="1"/>
    <col min="7969" max="7969" width="7.140625" style="2" customWidth="1"/>
    <col min="7970" max="7970" width="18.140625" style="2" customWidth="1"/>
    <col min="7971" max="8192" width="9.140625" style="2"/>
    <col min="8193" max="8193" width="23" style="2" customWidth="1"/>
    <col min="8194" max="8194" width="3" style="2" customWidth="1"/>
    <col min="8195" max="8195" width="7.140625" style="2" customWidth="1"/>
    <col min="8196" max="8196" width="5.85546875" style="2" customWidth="1"/>
    <col min="8197" max="8197" width="6.7109375" style="2" customWidth="1"/>
    <col min="8198" max="8198" width="7.140625" style="2" customWidth="1"/>
    <col min="8199" max="8199" width="5.5703125" style="2" customWidth="1"/>
    <col min="8200" max="8200" width="5.140625" style="2" customWidth="1"/>
    <col min="8201" max="8201" width="7.7109375" style="2" customWidth="1"/>
    <col min="8202" max="8202" width="6.5703125" style="2" customWidth="1"/>
    <col min="8203" max="8203" width="4.7109375" style="2" customWidth="1"/>
    <col min="8204" max="8204" width="5.42578125" style="2" customWidth="1"/>
    <col min="8205" max="8205" width="6.28515625" style="2" customWidth="1"/>
    <col min="8206" max="8206" width="7.28515625" style="2" customWidth="1"/>
    <col min="8207" max="8207" width="6" style="2" customWidth="1"/>
    <col min="8208" max="8208" width="4.42578125" style="2" customWidth="1"/>
    <col min="8209" max="8209" width="4.7109375" style="2" customWidth="1"/>
    <col min="8210" max="8210" width="4.5703125" style="2" customWidth="1"/>
    <col min="8211" max="8211" width="4.42578125" style="2" customWidth="1"/>
    <col min="8212" max="8212" width="4" style="2" customWidth="1"/>
    <col min="8213" max="8213" width="4.85546875" style="2" customWidth="1"/>
    <col min="8214" max="8214" width="4.140625" style="2" customWidth="1"/>
    <col min="8215" max="8215" width="3.7109375" style="2" customWidth="1"/>
    <col min="8216" max="8216" width="3.85546875" style="2" customWidth="1"/>
    <col min="8217" max="8217" width="4.5703125" style="2" customWidth="1"/>
    <col min="8218" max="8218" width="5.28515625" style="2" customWidth="1"/>
    <col min="8219" max="8219" width="4.7109375" style="2" customWidth="1"/>
    <col min="8220" max="8220" width="6.28515625" style="2" customWidth="1"/>
    <col min="8221" max="8221" width="7.85546875" style="2" customWidth="1"/>
    <col min="8222" max="8222" width="4.7109375" style="2" customWidth="1"/>
    <col min="8223" max="8223" width="8.85546875" style="2" customWidth="1"/>
    <col min="8224" max="8224" width="6" style="2" customWidth="1"/>
    <col min="8225" max="8225" width="7.140625" style="2" customWidth="1"/>
    <col min="8226" max="8226" width="18.140625" style="2" customWidth="1"/>
    <col min="8227" max="8448" width="9.140625" style="2"/>
    <col min="8449" max="8449" width="23" style="2" customWidth="1"/>
    <col min="8450" max="8450" width="3" style="2" customWidth="1"/>
    <col min="8451" max="8451" width="7.140625" style="2" customWidth="1"/>
    <col min="8452" max="8452" width="5.85546875" style="2" customWidth="1"/>
    <col min="8453" max="8453" width="6.7109375" style="2" customWidth="1"/>
    <col min="8454" max="8454" width="7.140625" style="2" customWidth="1"/>
    <col min="8455" max="8455" width="5.5703125" style="2" customWidth="1"/>
    <col min="8456" max="8456" width="5.140625" style="2" customWidth="1"/>
    <col min="8457" max="8457" width="7.7109375" style="2" customWidth="1"/>
    <col min="8458" max="8458" width="6.5703125" style="2" customWidth="1"/>
    <col min="8459" max="8459" width="4.7109375" style="2" customWidth="1"/>
    <col min="8460" max="8460" width="5.42578125" style="2" customWidth="1"/>
    <col min="8461" max="8461" width="6.28515625" style="2" customWidth="1"/>
    <col min="8462" max="8462" width="7.28515625" style="2" customWidth="1"/>
    <col min="8463" max="8463" width="6" style="2" customWidth="1"/>
    <col min="8464" max="8464" width="4.42578125" style="2" customWidth="1"/>
    <col min="8465" max="8465" width="4.7109375" style="2" customWidth="1"/>
    <col min="8466" max="8466" width="4.5703125" style="2" customWidth="1"/>
    <col min="8467" max="8467" width="4.42578125" style="2" customWidth="1"/>
    <col min="8468" max="8468" width="4" style="2" customWidth="1"/>
    <col min="8469" max="8469" width="4.85546875" style="2" customWidth="1"/>
    <col min="8470" max="8470" width="4.140625" style="2" customWidth="1"/>
    <col min="8471" max="8471" width="3.7109375" style="2" customWidth="1"/>
    <col min="8472" max="8472" width="3.85546875" style="2" customWidth="1"/>
    <col min="8473" max="8473" width="4.5703125" style="2" customWidth="1"/>
    <col min="8474" max="8474" width="5.28515625" style="2" customWidth="1"/>
    <col min="8475" max="8475" width="4.7109375" style="2" customWidth="1"/>
    <col min="8476" max="8476" width="6.28515625" style="2" customWidth="1"/>
    <col min="8477" max="8477" width="7.85546875" style="2" customWidth="1"/>
    <col min="8478" max="8478" width="4.7109375" style="2" customWidth="1"/>
    <col min="8479" max="8479" width="8.85546875" style="2" customWidth="1"/>
    <col min="8480" max="8480" width="6" style="2" customWidth="1"/>
    <col min="8481" max="8481" width="7.140625" style="2" customWidth="1"/>
    <col min="8482" max="8482" width="18.140625" style="2" customWidth="1"/>
    <col min="8483" max="8704" width="9.140625" style="2"/>
    <col min="8705" max="8705" width="23" style="2" customWidth="1"/>
    <col min="8706" max="8706" width="3" style="2" customWidth="1"/>
    <col min="8707" max="8707" width="7.140625" style="2" customWidth="1"/>
    <col min="8708" max="8708" width="5.85546875" style="2" customWidth="1"/>
    <col min="8709" max="8709" width="6.7109375" style="2" customWidth="1"/>
    <col min="8710" max="8710" width="7.140625" style="2" customWidth="1"/>
    <col min="8711" max="8711" width="5.5703125" style="2" customWidth="1"/>
    <col min="8712" max="8712" width="5.140625" style="2" customWidth="1"/>
    <col min="8713" max="8713" width="7.7109375" style="2" customWidth="1"/>
    <col min="8714" max="8714" width="6.5703125" style="2" customWidth="1"/>
    <col min="8715" max="8715" width="4.7109375" style="2" customWidth="1"/>
    <col min="8716" max="8716" width="5.42578125" style="2" customWidth="1"/>
    <col min="8717" max="8717" width="6.28515625" style="2" customWidth="1"/>
    <col min="8718" max="8718" width="7.28515625" style="2" customWidth="1"/>
    <col min="8719" max="8719" width="6" style="2" customWidth="1"/>
    <col min="8720" max="8720" width="4.42578125" style="2" customWidth="1"/>
    <col min="8721" max="8721" width="4.7109375" style="2" customWidth="1"/>
    <col min="8722" max="8722" width="4.5703125" style="2" customWidth="1"/>
    <col min="8723" max="8723" width="4.42578125" style="2" customWidth="1"/>
    <col min="8724" max="8724" width="4" style="2" customWidth="1"/>
    <col min="8725" max="8725" width="4.85546875" style="2" customWidth="1"/>
    <col min="8726" max="8726" width="4.140625" style="2" customWidth="1"/>
    <col min="8727" max="8727" width="3.7109375" style="2" customWidth="1"/>
    <col min="8728" max="8728" width="3.85546875" style="2" customWidth="1"/>
    <col min="8729" max="8729" width="4.5703125" style="2" customWidth="1"/>
    <col min="8730" max="8730" width="5.28515625" style="2" customWidth="1"/>
    <col min="8731" max="8731" width="4.7109375" style="2" customWidth="1"/>
    <col min="8732" max="8732" width="6.28515625" style="2" customWidth="1"/>
    <col min="8733" max="8733" width="7.85546875" style="2" customWidth="1"/>
    <col min="8734" max="8734" width="4.7109375" style="2" customWidth="1"/>
    <col min="8735" max="8735" width="8.85546875" style="2" customWidth="1"/>
    <col min="8736" max="8736" width="6" style="2" customWidth="1"/>
    <col min="8737" max="8737" width="7.140625" style="2" customWidth="1"/>
    <col min="8738" max="8738" width="18.140625" style="2" customWidth="1"/>
    <col min="8739" max="8960" width="9.140625" style="2"/>
    <col min="8961" max="8961" width="23" style="2" customWidth="1"/>
    <col min="8962" max="8962" width="3" style="2" customWidth="1"/>
    <col min="8963" max="8963" width="7.140625" style="2" customWidth="1"/>
    <col min="8964" max="8964" width="5.85546875" style="2" customWidth="1"/>
    <col min="8965" max="8965" width="6.7109375" style="2" customWidth="1"/>
    <col min="8966" max="8966" width="7.140625" style="2" customWidth="1"/>
    <col min="8967" max="8967" width="5.5703125" style="2" customWidth="1"/>
    <col min="8968" max="8968" width="5.140625" style="2" customWidth="1"/>
    <col min="8969" max="8969" width="7.7109375" style="2" customWidth="1"/>
    <col min="8970" max="8970" width="6.5703125" style="2" customWidth="1"/>
    <col min="8971" max="8971" width="4.7109375" style="2" customWidth="1"/>
    <col min="8972" max="8972" width="5.42578125" style="2" customWidth="1"/>
    <col min="8973" max="8973" width="6.28515625" style="2" customWidth="1"/>
    <col min="8974" max="8974" width="7.28515625" style="2" customWidth="1"/>
    <col min="8975" max="8975" width="6" style="2" customWidth="1"/>
    <col min="8976" max="8976" width="4.42578125" style="2" customWidth="1"/>
    <col min="8977" max="8977" width="4.7109375" style="2" customWidth="1"/>
    <col min="8978" max="8978" width="4.5703125" style="2" customWidth="1"/>
    <col min="8979" max="8979" width="4.42578125" style="2" customWidth="1"/>
    <col min="8980" max="8980" width="4" style="2" customWidth="1"/>
    <col min="8981" max="8981" width="4.85546875" style="2" customWidth="1"/>
    <col min="8982" max="8982" width="4.140625" style="2" customWidth="1"/>
    <col min="8983" max="8983" width="3.7109375" style="2" customWidth="1"/>
    <col min="8984" max="8984" width="3.85546875" style="2" customWidth="1"/>
    <col min="8985" max="8985" width="4.5703125" style="2" customWidth="1"/>
    <col min="8986" max="8986" width="5.28515625" style="2" customWidth="1"/>
    <col min="8987" max="8987" width="4.7109375" style="2" customWidth="1"/>
    <col min="8988" max="8988" width="6.28515625" style="2" customWidth="1"/>
    <col min="8989" max="8989" width="7.85546875" style="2" customWidth="1"/>
    <col min="8990" max="8990" width="4.7109375" style="2" customWidth="1"/>
    <col min="8991" max="8991" width="8.85546875" style="2" customWidth="1"/>
    <col min="8992" max="8992" width="6" style="2" customWidth="1"/>
    <col min="8993" max="8993" width="7.140625" style="2" customWidth="1"/>
    <col min="8994" max="8994" width="18.140625" style="2" customWidth="1"/>
    <col min="8995" max="9216" width="9.140625" style="2"/>
    <col min="9217" max="9217" width="23" style="2" customWidth="1"/>
    <col min="9218" max="9218" width="3" style="2" customWidth="1"/>
    <col min="9219" max="9219" width="7.140625" style="2" customWidth="1"/>
    <col min="9220" max="9220" width="5.85546875" style="2" customWidth="1"/>
    <col min="9221" max="9221" width="6.7109375" style="2" customWidth="1"/>
    <col min="9222" max="9222" width="7.140625" style="2" customWidth="1"/>
    <col min="9223" max="9223" width="5.5703125" style="2" customWidth="1"/>
    <col min="9224" max="9224" width="5.140625" style="2" customWidth="1"/>
    <col min="9225" max="9225" width="7.7109375" style="2" customWidth="1"/>
    <col min="9226" max="9226" width="6.5703125" style="2" customWidth="1"/>
    <col min="9227" max="9227" width="4.7109375" style="2" customWidth="1"/>
    <col min="9228" max="9228" width="5.42578125" style="2" customWidth="1"/>
    <col min="9229" max="9229" width="6.28515625" style="2" customWidth="1"/>
    <col min="9230" max="9230" width="7.28515625" style="2" customWidth="1"/>
    <col min="9231" max="9231" width="6" style="2" customWidth="1"/>
    <col min="9232" max="9232" width="4.42578125" style="2" customWidth="1"/>
    <col min="9233" max="9233" width="4.7109375" style="2" customWidth="1"/>
    <col min="9234" max="9234" width="4.5703125" style="2" customWidth="1"/>
    <col min="9235" max="9235" width="4.42578125" style="2" customWidth="1"/>
    <col min="9236" max="9236" width="4" style="2" customWidth="1"/>
    <col min="9237" max="9237" width="4.85546875" style="2" customWidth="1"/>
    <col min="9238" max="9238" width="4.140625" style="2" customWidth="1"/>
    <col min="9239" max="9239" width="3.7109375" style="2" customWidth="1"/>
    <col min="9240" max="9240" width="3.85546875" style="2" customWidth="1"/>
    <col min="9241" max="9241" width="4.5703125" style="2" customWidth="1"/>
    <col min="9242" max="9242" width="5.28515625" style="2" customWidth="1"/>
    <col min="9243" max="9243" width="4.7109375" style="2" customWidth="1"/>
    <col min="9244" max="9244" width="6.28515625" style="2" customWidth="1"/>
    <col min="9245" max="9245" width="7.85546875" style="2" customWidth="1"/>
    <col min="9246" max="9246" width="4.7109375" style="2" customWidth="1"/>
    <col min="9247" max="9247" width="8.85546875" style="2" customWidth="1"/>
    <col min="9248" max="9248" width="6" style="2" customWidth="1"/>
    <col min="9249" max="9249" width="7.140625" style="2" customWidth="1"/>
    <col min="9250" max="9250" width="18.140625" style="2" customWidth="1"/>
    <col min="9251" max="9472" width="9.140625" style="2"/>
    <col min="9473" max="9473" width="23" style="2" customWidth="1"/>
    <col min="9474" max="9474" width="3" style="2" customWidth="1"/>
    <col min="9475" max="9475" width="7.140625" style="2" customWidth="1"/>
    <col min="9476" max="9476" width="5.85546875" style="2" customWidth="1"/>
    <col min="9477" max="9477" width="6.7109375" style="2" customWidth="1"/>
    <col min="9478" max="9478" width="7.140625" style="2" customWidth="1"/>
    <col min="9479" max="9479" width="5.5703125" style="2" customWidth="1"/>
    <col min="9480" max="9480" width="5.140625" style="2" customWidth="1"/>
    <col min="9481" max="9481" width="7.7109375" style="2" customWidth="1"/>
    <col min="9482" max="9482" width="6.5703125" style="2" customWidth="1"/>
    <col min="9483" max="9483" width="4.7109375" style="2" customWidth="1"/>
    <col min="9484" max="9484" width="5.42578125" style="2" customWidth="1"/>
    <col min="9485" max="9485" width="6.28515625" style="2" customWidth="1"/>
    <col min="9486" max="9486" width="7.28515625" style="2" customWidth="1"/>
    <col min="9487" max="9487" width="6" style="2" customWidth="1"/>
    <col min="9488" max="9488" width="4.42578125" style="2" customWidth="1"/>
    <col min="9489" max="9489" width="4.7109375" style="2" customWidth="1"/>
    <col min="9490" max="9490" width="4.5703125" style="2" customWidth="1"/>
    <col min="9491" max="9491" width="4.42578125" style="2" customWidth="1"/>
    <col min="9492" max="9492" width="4" style="2" customWidth="1"/>
    <col min="9493" max="9493" width="4.85546875" style="2" customWidth="1"/>
    <col min="9494" max="9494" width="4.140625" style="2" customWidth="1"/>
    <col min="9495" max="9495" width="3.7109375" style="2" customWidth="1"/>
    <col min="9496" max="9496" width="3.85546875" style="2" customWidth="1"/>
    <col min="9497" max="9497" width="4.5703125" style="2" customWidth="1"/>
    <col min="9498" max="9498" width="5.28515625" style="2" customWidth="1"/>
    <col min="9499" max="9499" width="4.7109375" style="2" customWidth="1"/>
    <col min="9500" max="9500" width="6.28515625" style="2" customWidth="1"/>
    <col min="9501" max="9501" width="7.85546875" style="2" customWidth="1"/>
    <col min="9502" max="9502" width="4.7109375" style="2" customWidth="1"/>
    <col min="9503" max="9503" width="8.85546875" style="2" customWidth="1"/>
    <col min="9504" max="9504" width="6" style="2" customWidth="1"/>
    <col min="9505" max="9505" width="7.140625" style="2" customWidth="1"/>
    <col min="9506" max="9506" width="18.140625" style="2" customWidth="1"/>
    <col min="9507" max="9728" width="9.140625" style="2"/>
    <col min="9729" max="9729" width="23" style="2" customWidth="1"/>
    <col min="9730" max="9730" width="3" style="2" customWidth="1"/>
    <col min="9731" max="9731" width="7.140625" style="2" customWidth="1"/>
    <col min="9732" max="9732" width="5.85546875" style="2" customWidth="1"/>
    <col min="9733" max="9733" width="6.7109375" style="2" customWidth="1"/>
    <col min="9734" max="9734" width="7.140625" style="2" customWidth="1"/>
    <col min="9735" max="9735" width="5.5703125" style="2" customWidth="1"/>
    <col min="9736" max="9736" width="5.140625" style="2" customWidth="1"/>
    <col min="9737" max="9737" width="7.7109375" style="2" customWidth="1"/>
    <col min="9738" max="9738" width="6.5703125" style="2" customWidth="1"/>
    <col min="9739" max="9739" width="4.7109375" style="2" customWidth="1"/>
    <col min="9740" max="9740" width="5.42578125" style="2" customWidth="1"/>
    <col min="9741" max="9741" width="6.28515625" style="2" customWidth="1"/>
    <col min="9742" max="9742" width="7.28515625" style="2" customWidth="1"/>
    <col min="9743" max="9743" width="6" style="2" customWidth="1"/>
    <col min="9744" max="9744" width="4.42578125" style="2" customWidth="1"/>
    <col min="9745" max="9745" width="4.7109375" style="2" customWidth="1"/>
    <col min="9746" max="9746" width="4.5703125" style="2" customWidth="1"/>
    <col min="9747" max="9747" width="4.42578125" style="2" customWidth="1"/>
    <col min="9748" max="9748" width="4" style="2" customWidth="1"/>
    <col min="9749" max="9749" width="4.85546875" style="2" customWidth="1"/>
    <col min="9750" max="9750" width="4.140625" style="2" customWidth="1"/>
    <col min="9751" max="9751" width="3.7109375" style="2" customWidth="1"/>
    <col min="9752" max="9752" width="3.85546875" style="2" customWidth="1"/>
    <col min="9753" max="9753" width="4.5703125" style="2" customWidth="1"/>
    <col min="9754" max="9754" width="5.28515625" style="2" customWidth="1"/>
    <col min="9755" max="9755" width="4.7109375" style="2" customWidth="1"/>
    <col min="9756" max="9756" width="6.28515625" style="2" customWidth="1"/>
    <col min="9757" max="9757" width="7.85546875" style="2" customWidth="1"/>
    <col min="9758" max="9758" width="4.7109375" style="2" customWidth="1"/>
    <col min="9759" max="9759" width="8.85546875" style="2" customWidth="1"/>
    <col min="9760" max="9760" width="6" style="2" customWidth="1"/>
    <col min="9761" max="9761" width="7.140625" style="2" customWidth="1"/>
    <col min="9762" max="9762" width="18.140625" style="2" customWidth="1"/>
    <col min="9763" max="9984" width="9.140625" style="2"/>
    <col min="9985" max="9985" width="23" style="2" customWidth="1"/>
    <col min="9986" max="9986" width="3" style="2" customWidth="1"/>
    <col min="9987" max="9987" width="7.140625" style="2" customWidth="1"/>
    <col min="9988" max="9988" width="5.85546875" style="2" customWidth="1"/>
    <col min="9989" max="9989" width="6.7109375" style="2" customWidth="1"/>
    <col min="9990" max="9990" width="7.140625" style="2" customWidth="1"/>
    <col min="9991" max="9991" width="5.5703125" style="2" customWidth="1"/>
    <col min="9992" max="9992" width="5.140625" style="2" customWidth="1"/>
    <col min="9993" max="9993" width="7.7109375" style="2" customWidth="1"/>
    <col min="9994" max="9994" width="6.5703125" style="2" customWidth="1"/>
    <col min="9995" max="9995" width="4.7109375" style="2" customWidth="1"/>
    <col min="9996" max="9996" width="5.42578125" style="2" customWidth="1"/>
    <col min="9997" max="9997" width="6.28515625" style="2" customWidth="1"/>
    <col min="9998" max="9998" width="7.28515625" style="2" customWidth="1"/>
    <col min="9999" max="9999" width="6" style="2" customWidth="1"/>
    <col min="10000" max="10000" width="4.42578125" style="2" customWidth="1"/>
    <col min="10001" max="10001" width="4.7109375" style="2" customWidth="1"/>
    <col min="10002" max="10002" width="4.5703125" style="2" customWidth="1"/>
    <col min="10003" max="10003" width="4.42578125" style="2" customWidth="1"/>
    <col min="10004" max="10004" width="4" style="2" customWidth="1"/>
    <col min="10005" max="10005" width="4.85546875" style="2" customWidth="1"/>
    <col min="10006" max="10006" width="4.140625" style="2" customWidth="1"/>
    <col min="10007" max="10007" width="3.7109375" style="2" customWidth="1"/>
    <col min="10008" max="10008" width="3.85546875" style="2" customWidth="1"/>
    <col min="10009" max="10009" width="4.5703125" style="2" customWidth="1"/>
    <col min="10010" max="10010" width="5.28515625" style="2" customWidth="1"/>
    <col min="10011" max="10011" width="4.7109375" style="2" customWidth="1"/>
    <col min="10012" max="10012" width="6.28515625" style="2" customWidth="1"/>
    <col min="10013" max="10013" width="7.85546875" style="2" customWidth="1"/>
    <col min="10014" max="10014" width="4.7109375" style="2" customWidth="1"/>
    <col min="10015" max="10015" width="8.85546875" style="2" customWidth="1"/>
    <col min="10016" max="10016" width="6" style="2" customWidth="1"/>
    <col min="10017" max="10017" width="7.140625" style="2" customWidth="1"/>
    <col min="10018" max="10018" width="18.140625" style="2" customWidth="1"/>
    <col min="10019" max="10240" width="9.140625" style="2"/>
    <col min="10241" max="10241" width="23" style="2" customWidth="1"/>
    <col min="10242" max="10242" width="3" style="2" customWidth="1"/>
    <col min="10243" max="10243" width="7.140625" style="2" customWidth="1"/>
    <col min="10244" max="10244" width="5.85546875" style="2" customWidth="1"/>
    <col min="10245" max="10245" width="6.7109375" style="2" customWidth="1"/>
    <col min="10246" max="10246" width="7.140625" style="2" customWidth="1"/>
    <col min="10247" max="10247" width="5.5703125" style="2" customWidth="1"/>
    <col min="10248" max="10248" width="5.140625" style="2" customWidth="1"/>
    <col min="10249" max="10249" width="7.7109375" style="2" customWidth="1"/>
    <col min="10250" max="10250" width="6.5703125" style="2" customWidth="1"/>
    <col min="10251" max="10251" width="4.7109375" style="2" customWidth="1"/>
    <col min="10252" max="10252" width="5.42578125" style="2" customWidth="1"/>
    <col min="10253" max="10253" width="6.28515625" style="2" customWidth="1"/>
    <col min="10254" max="10254" width="7.28515625" style="2" customWidth="1"/>
    <col min="10255" max="10255" width="6" style="2" customWidth="1"/>
    <col min="10256" max="10256" width="4.42578125" style="2" customWidth="1"/>
    <col min="10257" max="10257" width="4.7109375" style="2" customWidth="1"/>
    <col min="10258" max="10258" width="4.5703125" style="2" customWidth="1"/>
    <col min="10259" max="10259" width="4.42578125" style="2" customWidth="1"/>
    <col min="10260" max="10260" width="4" style="2" customWidth="1"/>
    <col min="10261" max="10261" width="4.85546875" style="2" customWidth="1"/>
    <col min="10262" max="10262" width="4.140625" style="2" customWidth="1"/>
    <col min="10263" max="10263" width="3.7109375" style="2" customWidth="1"/>
    <col min="10264" max="10264" width="3.85546875" style="2" customWidth="1"/>
    <col min="10265" max="10265" width="4.5703125" style="2" customWidth="1"/>
    <col min="10266" max="10266" width="5.28515625" style="2" customWidth="1"/>
    <col min="10267" max="10267" width="4.7109375" style="2" customWidth="1"/>
    <col min="10268" max="10268" width="6.28515625" style="2" customWidth="1"/>
    <col min="10269" max="10269" width="7.85546875" style="2" customWidth="1"/>
    <col min="10270" max="10270" width="4.7109375" style="2" customWidth="1"/>
    <col min="10271" max="10271" width="8.85546875" style="2" customWidth="1"/>
    <col min="10272" max="10272" width="6" style="2" customWidth="1"/>
    <col min="10273" max="10273" width="7.140625" style="2" customWidth="1"/>
    <col min="10274" max="10274" width="18.140625" style="2" customWidth="1"/>
    <col min="10275" max="10496" width="9.140625" style="2"/>
    <col min="10497" max="10497" width="23" style="2" customWidth="1"/>
    <col min="10498" max="10498" width="3" style="2" customWidth="1"/>
    <col min="10499" max="10499" width="7.140625" style="2" customWidth="1"/>
    <col min="10500" max="10500" width="5.85546875" style="2" customWidth="1"/>
    <col min="10501" max="10501" width="6.7109375" style="2" customWidth="1"/>
    <col min="10502" max="10502" width="7.140625" style="2" customWidth="1"/>
    <col min="10503" max="10503" width="5.5703125" style="2" customWidth="1"/>
    <col min="10504" max="10504" width="5.140625" style="2" customWidth="1"/>
    <col min="10505" max="10505" width="7.7109375" style="2" customWidth="1"/>
    <col min="10506" max="10506" width="6.5703125" style="2" customWidth="1"/>
    <col min="10507" max="10507" width="4.7109375" style="2" customWidth="1"/>
    <col min="10508" max="10508" width="5.42578125" style="2" customWidth="1"/>
    <col min="10509" max="10509" width="6.28515625" style="2" customWidth="1"/>
    <col min="10510" max="10510" width="7.28515625" style="2" customWidth="1"/>
    <col min="10511" max="10511" width="6" style="2" customWidth="1"/>
    <col min="10512" max="10512" width="4.42578125" style="2" customWidth="1"/>
    <col min="10513" max="10513" width="4.7109375" style="2" customWidth="1"/>
    <col min="10514" max="10514" width="4.5703125" style="2" customWidth="1"/>
    <col min="10515" max="10515" width="4.42578125" style="2" customWidth="1"/>
    <col min="10516" max="10516" width="4" style="2" customWidth="1"/>
    <col min="10517" max="10517" width="4.85546875" style="2" customWidth="1"/>
    <col min="10518" max="10518" width="4.140625" style="2" customWidth="1"/>
    <col min="10519" max="10519" width="3.7109375" style="2" customWidth="1"/>
    <col min="10520" max="10520" width="3.85546875" style="2" customWidth="1"/>
    <col min="10521" max="10521" width="4.5703125" style="2" customWidth="1"/>
    <col min="10522" max="10522" width="5.28515625" style="2" customWidth="1"/>
    <col min="10523" max="10523" width="4.7109375" style="2" customWidth="1"/>
    <col min="10524" max="10524" width="6.28515625" style="2" customWidth="1"/>
    <col min="10525" max="10525" width="7.85546875" style="2" customWidth="1"/>
    <col min="10526" max="10526" width="4.7109375" style="2" customWidth="1"/>
    <col min="10527" max="10527" width="8.85546875" style="2" customWidth="1"/>
    <col min="10528" max="10528" width="6" style="2" customWidth="1"/>
    <col min="10529" max="10529" width="7.140625" style="2" customWidth="1"/>
    <col min="10530" max="10530" width="18.140625" style="2" customWidth="1"/>
    <col min="10531" max="10752" width="9.140625" style="2"/>
    <col min="10753" max="10753" width="23" style="2" customWidth="1"/>
    <col min="10754" max="10754" width="3" style="2" customWidth="1"/>
    <col min="10755" max="10755" width="7.140625" style="2" customWidth="1"/>
    <col min="10756" max="10756" width="5.85546875" style="2" customWidth="1"/>
    <col min="10757" max="10757" width="6.7109375" style="2" customWidth="1"/>
    <col min="10758" max="10758" width="7.140625" style="2" customWidth="1"/>
    <col min="10759" max="10759" width="5.5703125" style="2" customWidth="1"/>
    <col min="10760" max="10760" width="5.140625" style="2" customWidth="1"/>
    <col min="10761" max="10761" width="7.7109375" style="2" customWidth="1"/>
    <col min="10762" max="10762" width="6.5703125" style="2" customWidth="1"/>
    <col min="10763" max="10763" width="4.7109375" style="2" customWidth="1"/>
    <col min="10764" max="10764" width="5.42578125" style="2" customWidth="1"/>
    <col min="10765" max="10765" width="6.28515625" style="2" customWidth="1"/>
    <col min="10766" max="10766" width="7.28515625" style="2" customWidth="1"/>
    <col min="10767" max="10767" width="6" style="2" customWidth="1"/>
    <col min="10768" max="10768" width="4.42578125" style="2" customWidth="1"/>
    <col min="10769" max="10769" width="4.7109375" style="2" customWidth="1"/>
    <col min="10770" max="10770" width="4.5703125" style="2" customWidth="1"/>
    <col min="10771" max="10771" width="4.42578125" style="2" customWidth="1"/>
    <col min="10772" max="10772" width="4" style="2" customWidth="1"/>
    <col min="10773" max="10773" width="4.85546875" style="2" customWidth="1"/>
    <col min="10774" max="10774" width="4.140625" style="2" customWidth="1"/>
    <col min="10775" max="10775" width="3.7109375" style="2" customWidth="1"/>
    <col min="10776" max="10776" width="3.85546875" style="2" customWidth="1"/>
    <col min="10777" max="10777" width="4.5703125" style="2" customWidth="1"/>
    <col min="10778" max="10778" width="5.28515625" style="2" customWidth="1"/>
    <col min="10779" max="10779" width="4.7109375" style="2" customWidth="1"/>
    <col min="10780" max="10780" width="6.28515625" style="2" customWidth="1"/>
    <col min="10781" max="10781" width="7.85546875" style="2" customWidth="1"/>
    <col min="10782" max="10782" width="4.7109375" style="2" customWidth="1"/>
    <col min="10783" max="10783" width="8.85546875" style="2" customWidth="1"/>
    <col min="10784" max="10784" width="6" style="2" customWidth="1"/>
    <col min="10785" max="10785" width="7.140625" style="2" customWidth="1"/>
    <col min="10786" max="10786" width="18.140625" style="2" customWidth="1"/>
    <col min="10787" max="11008" width="9.140625" style="2"/>
    <col min="11009" max="11009" width="23" style="2" customWidth="1"/>
    <col min="11010" max="11010" width="3" style="2" customWidth="1"/>
    <col min="11011" max="11011" width="7.140625" style="2" customWidth="1"/>
    <col min="11012" max="11012" width="5.85546875" style="2" customWidth="1"/>
    <col min="11013" max="11013" width="6.7109375" style="2" customWidth="1"/>
    <col min="11014" max="11014" width="7.140625" style="2" customWidth="1"/>
    <col min="11015" max="11015" width="5.5703125" style="2" customWidth="1"/>
    <col min="11016" max="11016" width="5.140625" style="2" customWidth="1"/>
    <col min="11017" max="11017" width="7.7109375" style="2" customWidth="1"/>
    <col min="11018" max="11018" width="6.5703125" style="2" customWidth="1"/>
    <col min="11019" max="11019" width="4.7109375" style="2" customWidth="1"/>
    <col min="11020" max="11020" width="5.42578125" style="2" customWidth="1"/>
    <col min="11021" max="11021" width="6.28515625" style="2" customWidth="1"/>
    <col min="11022" max="11022" width="7.28515625" style="2" customWidth="1"/>
    <col min="11023" max="11023" width="6" style="2" customWidth="1"/>
    <col min="11024" max="11024" width="4.42578125" style="2" customWidth="1"/>
    <col min="11025" max="11025" width="4.7109375" style="2" customWidth="1"/>
    <col min="11026" max="11026" width="4.5703125" style="2" customWidth="1"/>
    <col min="11027" max="11027" width="4.42578125" style="2" customWidth="1"/>
    <col min="11028" max="11028" width="4" style="2" customWidth="1"/>
    <col min="11029" max="11029" width="4.85546875" style="2" customWidth="1"/>
    <col min="11030" max="11030" width="4.140625" style="2" customWidth="1"/>
    <col min="11031" max="11031" width="3.7109375" style="2" customWidth="1"/>
    <col min="11032" max="11032" width="3.85546875" style="2" customWidth="1"/>
    <col min="11033" max="11033" width="4.5703125" style="2" customWidth="1"/>
    <col min="11034" max="11034" width="5.28515625" style="2" customWidth="1"/>
    <col min="11035" max="11035" width="4.7109375" style="2" customWidth="1"/>
    <col min="11036" max="11036" width="6.28515625" style="2" customWidth="1"/>
    <col min="11037" max="11037" width="7.85546875" style="2" customWidth="1"/>
    <col min="11038" max="11038" width="4.7109375" style="2" customWidth="1"/>
    <col min="11039" max="11039" width="8.85546875" style="2" customWidth="1"/>
    <col min="11040" max="11040" width="6" style="2" customWidth="1"/>
    <col min="11041" max="11041" width="7.140625" style="2" customWidth="1"/>
    <col min="11042" max="11042" width="18.140625" style="2" customWidth="1"/>
    <col min="11043" max="11264" width="9.140625" style="2"/>
    <col min="11265" max="11265" width="23" style="2" customWidth="1"/>
    <col min="11266" max="11266" width="3" style="2" customWidth="1"/>
    <col min="11267" max="11267" width="7.140625" style="2" customWidth="1"/>
    <col min="11268" max="11268" width="5.85546875" style="2" customWidth="1"/>
    <col min="11269" max="11269" width="6.7109375" style="2" customWidth="1"/>
    <col min="11270" max="11270" width="7.140625" style="2" customWidth="1"/>
    <col min="11271" max="11271" width="5.5703125" style="2" customWidth="1"/>
    <col min="11272" max="11272" width="5.140625" style="2" customWidth="1"/>
    <col min="11273" max="11273" width="7.7109375" style="2" customWidth="1"/>
    <col min="11274" max="11274" width="6.5703125" style="2" customWidth="1"/>
    <col min="11275" max="11275" width="4.7109375" style="2" customWidth="1"/>
    <col min="11276" max="11276" width="5.42578125" style="2" customWidth="1"/>
    <col min="11277" max="11277" width="6.28515625" style="2" customWidth="1"/>
    <col min="11278" max="11278" width="7.28515625" style="2" customWidth="1"/>
    <col min="11279" max="11279" width="6" style="2" customWidth="1"/>
    <col min="11280" max="11280" width="4.42578125" style="2" customWidth="1"/>
    <col min="11281" max="11281" width="4.7109375" style="2" customWidth="1"/>
    <col min="11282" max="11282" width="4.5703125" style="2" customWidth="1"/>
    <col min="11283" max="11283" width="4.42578125" style="2" customWidth="1"/>
    <col min="11284" max="11284" width="4" style="2" customWidth="1"/>
    <col min="11285" max="11285" width="4.85546875" style="2" customWidth="1"/>
    <col min="11286" max="11286" width="4.140625" style="2" customWidth="1"/>
    <col min="11287" max="11287" width="3.7109375" style="2" customWidth="1"/>
    <col min="11288" max="11288" width="3.85546875" style="2" customWidth="1"/>
    <col min="11289" max="11289" width="4.5703125" style="2" customWidth="1"/>
    <col min="11290" max="11290" width="5.28515625" style="2" customWidth="1"/>
    <col min="11291" max="11291" width="4.7109375" style="2" customWidth="1"/>
    <col min="11292" max="11292" width="6.28515625" style="2" customWidth="1"/>
    <col min="11293" max="11293" width="7.85546875" style="2" customWidth="1"/>
    <col min="11294" max="11294" width="4.7109375" style="2" customWidth="1"/>
    <col min="11295" max="11295" width="8.85546875" style="2" customWidth="1"/>
    <col min="11296" max="11296" width="6" style="2" customWidth="1"/>
    <col min="11297" max="11297" width="7.140625" style="2" customWidth="1"/>
    <col min="11298" max="11298" width="18.140625" style="2" customWidth="1"/>
    <col min="11299" max="11520" width="9.140625" style="2"/>
    <col min="11521" max="11521" width="23" style="2" customWidth="1"/>
    <col min="11522" max="11522" width="3" style="2" customWidth="1"/>
    <col min="11523" max="11523" width="7.140625" style="2" customWidth="1"/>
    <col min="11524" max="11524" width="5.85546875" style="2" customWidth="1"/>
    <col min="11525" max="11525" width="6.7109375" style="2" customWidth="1"/>
    <col min="11526" max="11526" width="7.140625" style="2" customWidth="1"/>
    <col min="11527" max="11527" width="5.5703125" style="2" customWidth="1"/>
    <col min="11528" max="11528" width="5.140625" style="2" customWidth="1"/>
    <col min="11529" max="11529" width="7.7109375" style="2" customWidth="1"/>
    <col min="11530" max="11530" width="6.5703125" style="2" customWidth="1"/>
    <col min="11531" max="11531" width="4.7109375" style="2" customWidth="1"/>
    <col min="11532" max="11532" width="5.42578125" style="2" customWidth="1"/>
    <col min="11533" max="11533" width="6.28515625" style="2" customWidth="1"/>
    <col min="11534" max="11534" width="7.28515625" style="2" customWidth="1"/>
    <col min="11535" max="11535" width="6" style="2" customWidth="1"/>
    <col min="11536" max="11536" width="4.42578125" style="2" customWidth="1"/>
    <col min="11537" max="11537" width="4.7109375" style="2" customWidth="1"/>
    <col min="11538" max="11538" width="4.5703125" style="2" customWidth="1"/>
    <col min="11539" max="11539" width="4.42578125" style="2" customWidth="1"/>
    <col min="11540" max="11540" width="4" style="2" customWidth="1"/>
    <col min="11541" max="11541" width="4.85546875" style="2" customWidth="1"/>
    <col min="11542" max="11542" width="4.140625" style="2" customWidth="1"/>
    <col min="11543" max="11543" width="3.7109375" style="2" customWidth="1"/>
    <col min="11544" max="11544" width="3.85546875" style="2" customWidth="1"/>
    <col min="11545" max="11545" width="4.5703125" style="2" customWidth="1"/>
    <col min="11546" max="11546" width="5.28515625" style="2" customWidth="1"/>
    <col min="11547" max="11547" width="4.7109375" style="2" customWidth="1"/>
    <col min="11548" max="11548" width="6.28515625" style="2" customWidth="1"/>
    <col min="11549" max="11549" width="7.85546875" style="2" customWidth="1"/>
    <col min="11550" max="11550" width="4.7109375" style="2" customWidth="1"/>
    <col min="11551" max="11551" width="8.85546875" style="2" customWidth="1"/>
    <col min="11552" max="11552" width="6" style="2" customWidth="1"/>
    <col min="11553" max="11553" width="7.140625" style="2" customWidth="1"/>
    <col min="11554" max="11554" width="18.140625" style="2" customWidth="1"/>
    <col min="11555" max="11776" width="9.140625" style="2"/>
    <col min="11777" max="11777" width="23" style="2" customWidth="1"/>
    <col min="11778" max="11778" width="3" style="2" customWidth="1"/>
    <col min="11779" max="11779" width="7.140625" style="2" customWidth="1"/>
    <col min="11780" max="11780" width="5.85546875" style="2" customWidth="1"/>
    <col min="11781" max="11781" width="6.7109375" style="2" customWidth="1"/>
    <col min="11782" max="11782" width="7.140625" style="2" customWidth="1"/>
    <col min="11783" max="11783" width="5.5703125" style="2" customWidth="1"/>
    <col min="11784" max="11784" width="5.140625" style="2" customWidth="1"/>
    <col min="11785" max="11785" width="7.7109375" style="2" customWidth="1"/>
    <col min="11786" max="11786" width="6.5703125" style="2" customWidth="1"/>
    <col min="11787" max="11787" width="4.7109375" style="2" customWidth="1"/>
    <col min="11788" max="11788" width="5.42578125" style="2" customWidth="1"/>
    <col min="11789" max="11789" width="6.28515625" style="2" customWidth="1"/>
    <col min="11790" max="11790" width="7.28515625" style="2" customWidth="1"/>
    <col min="11791" max="11791" width="6" style="2" customWidth="1"/>
    <col min="11792" max="11792" width="4.42578125" style="2" customWidth="1"/>
    <col min="11793" max="11793" width="4.7109375" style="2" customWidth="1"/>
    <col min="11794" max="11794" width="4.5703125" style="2" customWidth="1"/>
    <col min="11795" max="11795" width="4.42578125" style="2" customWidth="1"/>
    <col min="11796" max="11796" width="4" style="2" customWidth="1"/>
    <col min="11797" max="11797" width="4.85546875" style="2" customWidth="1"/>
    <col min="11798" max="11798" width="4.140625" style="2" customWidth="1"/>
    <col min="11799" max="11799" width="3.7109375" style="2" customWidth="1"/>
    <col min="11800" max="11800" width="3.85546875" style="2" customWidth="1"/>
    <col min="11801" max="11801" width="4.5703125" style="2" customWidth="1"/>
    <col min="11802" max="11802" width="5.28515625" style="2" customWidth="1"/>
    <col min="11803" max="11803" width="4.7109375" style="2" customWidth="1"/>
    <col min="11804" max="11804" width="6.28515625" style="2" customWidth="1"/>
    <col min="11805" max="11805" width="7.85546875" style="2" customWidth="1"/>
    <col min="11806" max="11806" width="4.7109375" style="2" customWidth="1"/>
    <col min="11807" max="11807" width="8.85546875" style="2" customWidth="1"/>
    <col min="11808" max="11808" width="6" style="2" customWidth="1"/>
    <col min="11809" max="11809" width="7.140625" style="2" customWidth="1"/>
    <col min="11810" max="11810" width="18.140625" style="2" customWidth="1"/>
    <col min="11811" max="12032" width="9.140625" style="2"/>
    <col min="12033" max="12033" width="23" style="2" customWidth="1"/>
    <col min="12034" max="12034" width="3" style="2" customWidth="1"/>
    <col min="12035" max="12035" width="7.140625" style="2" customWidth="1"/>
    <col min="12036" max="12036" width="5.85546875" style="2" customWidth="1"/>
    <col min="12037" max="12037" width="6.7109375" style="2" customWidth="1"/>
    <col min="12038" max="12038" width="7.140625" style="2" customWidth="1"/>
    <col min="12039" max="12039" width="5.5703125" style="2" customWidth="1"/>
    <col min="12040" max="12040" width="5.140625" style="2" customWidth="1"/>
    <col min="12041" max="12041" width="7.7109375" style="2" customWidth="1"/>
    <col min="12042" max="12042" width="6.5703125" style="2" customWidth="1"/>
    <col min="12043" max="12043" width="4.7109375" style="2" customWidth="1"/>
    <col min="12044" max="12044" width="5.42578125" style="2" customWidth="1"/>
    <col min="12045" max="12045" width="6.28515625" style="2" customWidth="1"/>
    <col min="12046" max="12046" width="7.28515625" style="2" customWidth="1"/>
    <col min="12047" max="12047" width="6" style="2" customWidth="1"/>
    <col min="12048" max="12048" width="4.42578125" style="2" customWidth="1"/>
    <col min="12049" max="12049" width="4.7109375" style="2" customWidth="1"/>
    <col min="12050" max="12050" width="4.5703125" style="2" customWidth="1"/>
    <col min="12051" max="12051" width="4.42578125" style="2" customWidth="1"/>
    <col min="12052" max="12052" width="4" style="2" customWidth="1"/>
    <col min="12053" max="12053" width="4.85546875" style="2" customWidth="1"/>
    <col min="12054" max="12054" width="4.140625" style="2" customWidth="1"/>
    <col min="12055" max="12055" width="3.7109375" style="2" customWidth="1"/>
    <col min="12056" max="12056" width="3.85546875" style="2" customWidth="1"/>
    <col min="12057" max="12057" width="4.5703125" style="2" customWidth="1"/>
    <col min="12058" max="12058" width="5.28515625" style="2" customWidth="1"/>
    <col min="12059" max="12059" width="4.7109375" style="2" customWidth="1"/>
    <col min="12060" max="12060" width="6.28515625" style="2" customWidth="1"/>
    <col min="12061" max="12061" width="7.85546875" style="2" customWidth="1"/>
    <col min="12062" max="12062" width="4.7109375" style="2" customWidth="1"/>
    <col min="12063" max="12063" width="8.85546875" style="2" customWidth="1"/>
    <col min="12064" max="12064" width="6" style="2" customWidth="1"/>
    <col min="12065" max="12065" width="7.140625" style="2" customWidth="1"/>
    <col min="12066" max="12066" width="18.140625" style="2" customWidth="1"/>
    <col min="12067" max="12288" width="9.140625" style="2"/>
    <col min="12289" max="12289" width="23" style="2" customWidth="1"/>
    <col min="12290" max="12290" width="3" style="2" customWidth="1"/>
    <col min="12291" max="12291" width="7.140625" style="2" customWidth="1"/>
    <col min="12292" max="12292" width="5.85546875" style="2" customWidth="1"/>
    <col min="12293" max="12293" width="6.7109375" style="2" customWidth="1"/>
    <col min="12294" max="12294" width="7.140625" style="2" customWidth="1"/>
    <col min="12295" max="12295" width="5.5703125" style="2" customWidth="1"/>
    <col min="12296" max="12296" width="5.140625" style="2" customWidth="1"/>
    <col min="12297" max="12297" width="7.7109375" style="2" customWidth="1"/>
    <col min="12298" max="12298" width="6.5703125" style="2" customWidth="1"/>
    <col min="12299" max="12299" width="4.7109375" style="2" customWidth="1"/>
    <col min="12300" max="12300" width="5.42578125" style="2" customWidth="1"/>
    <col min="12301" max="12301" width="6.28515625" style="2" customWidth="1"/>
    <col min="12302" max="12302" width="7.28515625" style="2" customWidth="1"/>
    <col min="12303" max="12303" width="6" style="2" customWidth="1"/>
    <col min="12304" max="12304" width="4.42578125" style="2" customWidth="1"/>
    <col min="12305" max="12305" width="4.7109375" style="2" customWidth="1"/>
    <col min="12306" max="12306" width="4.5703125" style="2" customWidth="1"/>
    <col min="12307" max="12307" width="4.42578125" style="2" customWidth="1"/>
    <col min="12308" max="12308" width="4" style="2" customWidth="1"/>
    <col min="12309" max="12309" width="4.85546875" style="2" customWidth="1"/>
    <col min="12310" max="12310" width="4.140625" style="2" customWidth="1"/>
    <col min="12311" max="12311" width="3.7109375" style="2" customWidth="1"/>
    <col min="12312" max="12312" width="3.85546875" style="2" customWidth="1"/>
    <col min="12313" max="12313" width="4.5703125" style="2" customWidth="1"/>
    <col min="12314" max="12314" width="5.28515625" style="2" customWidth="1"/>
    <col min="12315" max="12315" width="4.7109375" style="2" customWidth="1"/>
    <col min="12316" max="12316" width="6.28515625" style="2" customWidth="1"/>
    <col min="12317" max="12317" width="7.85546875" style="2" customWidth="1"/>
    <col min="12318" max="12318" width="4.7109375" style="2" customWidth="1"/>
    <col min="12319" max="12319" width="8.85546875" style="2" customWidth="1"/>
    <col min="12320" max="12320" width="6" style="2" customWidth="1"/>
    <col min="12321" max="12321" width="7.140625" style="2" customWidth="1"/>
    <col min="12322" max="12322" width="18.140625" style="2" customWidth="1"/>
    <col min="12323" max="12544" width="9.140625" style="2"/>
    <col min="12545" max="12545" width="23" style="2" customWidth="1"/>
    <col min="12546" max="12546" width="3" style="2" customWidth="1"/>
    <col min="12547" max="12547" width="7.140625" style="2" customWidth="1"/>
    <col min="12548" max="12548" width="5.85546875" style="2" customWidth="1"/>
    <col min="12549" max="12549" width="6.7109375" style="2" customWidth="1"/>
    <col min="12550" max="12550" width="7.140625" style="2" customWidth="1"/>
    <col min="12551" max="12551" width="5.5703125" style="2" customWidth="1"/>
    <col min="12552" max="12552" width="5.140625" style="2" customWidth="1"/>
    <col min="12553" max="12553" width="7.7109375" style="2" customWidth="1"/>
    <col min="12554" max="12554" width="6.5703125" style="2" customWidth="1"/>
    <col min="12555" max="12555" width="4.7109375" style="2" customWidth="1"/>
    <col min="12556" max="12556" width="5.42578125" style="2" customWidth="1"/>
    <col min="12557" max="12557" width="6.28515625" style="2" customWidth="1"/>
    <col min="12558" max="12558" width="7.28515625" style="2" customWidth="1"/>
    <col min="12559" max="12559" width="6" style="2" customWidth="1"/>
    <col min="12560" max="12560" width="4.42578125" style="2" customWidth="1"/>
    <col min="12561" max="12561" width="4.7109375" style="2" customWidth="1"/>
    <col min="12562" max="12562" width="4.5703125" style="2" customWidth="1"/>
    <col min="12563" max="12563" width="4.42578125" style="2" customWidth="1"/>
    <col min="12564" max="12564" width="4" style="2" customWidth="1"/>
    <col min="12565" max="12565" width="4.85546875" style="2" customWidth="1"/>
    <col min="12566" max="12566" width="4.140625" style="2" customWidth="1"/>
    <col min="12567" max="12567" width="3.7109375" style="2" customWidth="1"/>
    <col min="12568" max="12568" width="3.85546875" style="2" customWidth="1"/>
    <col min="12569" max="12569" width="4.5703125" style="2" customWidth="1"/>
    <col min="12570" max="12570" width="5.28515625" style="2" customWidth="1"/>
    <col min="12571" max="12571" width="4.7109375" style="2" customWidth="1"/>
    <col min="12572" max="12572" width="6.28515625" style="2" customWidth="1"/>
    <col min="12573" max="12573" width="7.85546875" style="2" customWidth="1"/>
    <col min="12574" max="12574" width="4.7109375" style="2" customWidth="1"/>
    <col min="12575" max="12575" width="8.85546875" style="2" customWidth="1"/>
    <col min="12576" max="12576" width="6" style="2" customWidth="1"/>
    <col min="12577" max="12577" width="7.140625" style="2" customWidth="1"/>
    <col min="12578" max="12578" width="18.140625" style="2" customWidth="1"/>
    <col min="12579" max="12800" width="9.140625" style="2"/>
    <col min="12801" max="12801" width="23" style="2" customWidth="1"/>
    <col min="12802" max="12802" width="3" style="2" customWidth="1"/>
    <col min="12803" max="12803" width="7.140625" style="2" customWidth="1"/>
    <col min="12804" max="12804" width="5.85546875" style="2" customWidth="1"/>
    <col min="12805" max="12805" width="6.7109375" style="2" customWidth="1"/>
    <col min="12806" max="12806" width="7.140625" style="2" customWidth="1"/>
    <col min="12807" max="12807" width="5.5703125" style="2" customWidth="1"/>
    <col min="12808" max="12808" width="5.140625" style="2" customWidth="1"/>
    <col min="12809" max="12809" width="7.7109375" style="2" customWidth="1"/>
    <col min="12810" max="12810" width="6.5703125" style="2" customWidth="1"/>
    <col min="12811" max="12811" width="4.7109375" style="2" customWidth="1"/>
    <col min="12812" max="12812" width="5.42578125" style="2" customWidth="1"/>
    <col min="12813" max="12813" width="6.28515625" style="2" customWidth="1"/>
    <col min="12814" max="12814" width="7.28515625" style="2" customWidth="1"/>
    <col min="12815" max="12815" width="6" style="2" customWidth="1"/>
    <col min="12816" max="12816" width="4.42578125" style="2" customWidth="1"/>
    <col min="12817" max="12817" width="4.7109375" style="2" customWidth="1"/>
    <col min="12818" max="12818" width="4.5703125" style="2" customWidth="1"/>
    <col min="12819" max="12819" width="4.42578125" style="2" customWidth="1"/>
    <col min="12820" max="12820" width="4" style="2" customWidth="1"/>
    <col min="12821" max="12821" width="4.85546875" style="2" customWidth="1"/>
    <col min="12822" max="12822" width="4.140625" style="2" customWidth="1"/>
    <col min="12823" max="12823" width="3.7109375" style="2" customWidth="1"/>
    <col min="12824" max="12824" width="3.85546875" style="2" customWidth="1"/>
    <col min="12825" max="12825" width="4.5703125" style="2" customWidth="1"/>
    <col min="12826" max="12826" width="5.28515625" style="2" customWidth="1"/>
    <col min="12827" max="12827" width="4.7109375" style="2" customWidth="1"/>
    <col min="12828" max="12828" width="6.28515625" style="2" customWidth="1"/>
    <col min="12829" max="12829" width="7.85546875" style="2" customWidth="1"/>
    <col min="12830" max="12830" width="4.7109375" style="2" customWidth="1"/>
    <col min="12831" max="12831" width="8.85546875" style="2" customWidth="1"/>
    <col min="12832" max="12832" width="6" style="2" customWidth="1"/>
    <col min="12833" max="12833" width="7.140625" style="2" customWidth="1"/>
    <col min="12834" max="12834" width="18.140625" style="2" customWidth="1"/>
    <col min="12835" max="13056" width="9.140625" style="2"/>
    <col min="13057" max="13057" width="23" style="2" customWidth="1"/>
    <col min="13058" max="13058" width="3" style="2" customWidth="1"/>
    <col min="13059" max="13059" width="7.140625" style="2" customWidth="1"/>
    <col min="13060" max="13060" width="5.85546875" style="2" customWidth="1"/>
    <col min="13061" max="13061" width="6.7109375" style="2" customWidth="1"/>
    <col min="13062" max="13062" width="7.140625" style="2" customWidth="1"/>
    <col min="13063" max="13063" width="5.5703125" style="2" customWidth="1"/>
    <col min="13064" max="13064" width="5.140625" style="2" customWidth="1"/>
    <col min="13065" max="13065" width="7.7109375" style="2" customWidth="1"/>
    <col min="13066" max="13066" width="6.5703125" style="2" customWidth="1"/>
    <col min="13067" max="13067" width="4.7109375" style="2" customWidth="1"/>
    <col min="13068" max="13068" width="5.42578125" style="2" customWidth="1"/>
    <col min="13069" max="13069" width="6.28515625" style="2" customWidth="1"/>
    <col min="13070" max="13070" width="7.28515625" style="2" customWidth="1"/>
    <col min="13071" max="13071" width="6" style="2" customWidth="1"/>
    <col min="13072" max="13072" width="4.42578125" style="2" customWidth="1"/>
    <col min="13073" max="13073" width="4.7109375" style="2" customWidth="1"/>
    <col min="13074" max="13074" width="4.5703125" style="2" customWidth="1"/>
    <col min="13075" max="13075" width="4.42578125" style="2" customWidth="1"/>
    <col min="13076" max="13076" width="4" style="2" customWidth="1"/>
    <col min="13077" max="13077" width="4.85546875" style="2" customWidth="1"/>
    <col min="13078" max="13078" width="4.140625" style="2" customWidth="1"/>
    <col min="13079" max="13079" width="3.7109375" style="2" customWidth="1"/>
    <col min="13080" max="13080" width="3.85546875" style="2" customWidth="1"/>
    <col min="13081" max="13081" width="4.5703125" style="2" customWidth="1"/>
    <col min="13082" max="13082" width="5.28515625" style="2" customWidth="1"/>
    <col min="13083" max="13083" width="4.7109375" style="2" customWidth="1"/>
    <col min="13084" max="13084" width="6.28515625" style="2" customWidth="1"/>
    <col min="13085" max="13085" width="7.85546875" style="2" customWidth="1"/>
    <col min="13086" max="13086" width="4.7109375" style="2" customWidth="1"/>
    <col min="13087" max="13087" width="8.85546875" style="2" customWidth="1"/>
    <col min="13088" max="13088" width="6" style="2" customWidth="1"/>
    <col min="13089" max="13089" width="7.140625" style="2" customWidth="1"/>
    <col min="13090" max="13090" width="18.140625" style="2" customWidth="1"/>
    <col min="13091" max="13312" width="9.140625" style="2"/>
    <col min="13313" max="13313" width="23" style="2" customWidth="1"/>
    <col min="13314" max="13314" width="3" style="2" customWidth="1"/>
    <col min="13315" max="13315" width="7.140625" style="2" customWidth="1"/>
    <col min="13316" max="13316" width="5.85546875" style="2" customWidth="1"/>
    <col min="13317" max="13317" width="6.7109375" style="2" customWidth="1"/>
    <col min="13318" max="13318" width="7.140625" style="2" customWidth="1"/>
    <col min="13319" max="13319" width="5.5703125" style="2" customWidth="1"/>
    <col min="13320" max="13320" width="5.140625" style="2" customWidth="1"/>
    <col min="13321" max="13321" width="7.7109375" style="2" customWidth="1"/>
    <col min="13322" max="13322" width="6.5703125" style="2" customWidth="1"/>
    <col min="13323" max="13323" width="4.7109375" style="2" customWidth="1"/>
    <col min="13324" max="13324" width="5.42578125" style="2" customWidth="1"/>
    <col min="13325" max="13325" width="6.28515625" style="2" customWidth="1"/>
    <col min="13326" max="13326" width="7.28515625" style="2" customWidth="1"/>
    <col min="13327" max="13327" width="6" style="2" customWidth="1"/>
    <col min="13328" max="13328" width="4.42578125" style="2" customWidth="1"/>
    <col min="13329" max="13329" width="4.7109375" style="2" customWidth="1"/>
    <col min="13330" max="13330" width="4.5703125" style="2" customWidth="1"/>
    <col min="13331" max="13331" width="4.42578125" style="2" customWidth="1"/>
    <col min="13332" max="13332" width="4" style="2" customWidth="1"/>
    <col min="13333" max="13333" width="4.85546875" style="2" customWidth="1"/>
    <col min="13334" max="13334" width="4.140625" style="2" customWidth="1"/>
    <col min="13335" max="13335" width="3.7109375" style="2" customWidth="1"/>
    <col min="13336" max="13336" width="3.85546875" style="2" customWidth="1"/>
    <col min="13337" max="13337" width="4.5703125" style="2" customWidth="1"/>
    <col min="13338" max="13338" width="5.28515625" style="2" customWidth="1"/>
    <col min="13339" max="13339" width="4.7109375" style="2" customWidth="1"/>
    <col min="13340" max="13340" width="6.28515625" style="2" customWidth="1"/>
    <col min="13341" max="13341" width="7.85546875" style="2" customWidth="1"/>
    <col min="13342" max="13342" width="4.7109375" style="2" customWidth="1"/>
    <col min="13343" max="13343" width="8.85546875" style="2" customWidth="1"/>
    <col min="13344" max="13344" width="6" style="2" customWidth="1"/>
    <col min="13345" max="13345" width="7.140625" style="2" customWidth="1"/>
    <col min="13346" max="13346" width="18.140625" style="2" customWidth="1"/>
    <col min="13347" max="13568" width="9.140625" style="2"/>
    <col min="13569" max="13569" width="23" style="2" customWidth="1"/>
    <col min="13570" max="13570" width="3" style="2" customWidth="1"/>
    <col min="13571" max="13571" width="7.140625" style="2" customWidth="1"/>
    <col min="13572" max="13572" width="5.85546875" style="2" customWidth="1"/>
    <col min="13573" max="13573" width="6.7109375" style="2" customWidth="1"/>
    <col min="13574" max="13574" width="7.140625" style="2" customWidth="1"/>
    <col min="13575" max="13575" width="5.5703125" style="2" customWidth="1"/>
    <col min="13576" max="13576" width="5.140625" style="2" customWidth="1"/>
    <col min="13577" max="13577" width="7.7109375" style="2" customWidth="1"/>
    <col min="13578" max="13578" width="6.5703125" style="2" customWidth="1"/>
    <col min="13579" max="13579" width="4.7109375" style="2" customWidth="1"/>
    <col min="13580" max="13580" width="5.42578125" style="2" customWidth="1"/>
    <col min="13581" max="13581" width="6.28515625" style="2" customWidth="1"/>
    <col min="13582" max="13582" width="7.28515625" style="2" customWidth="1"/>
    <col min="13583" max="13583" width="6" style="2" customWidth="1"/>
    <col min="13584" max="13584" width="4.42578125" style="2" customWidth="1"/>
    <col min="13585" max="13585" width="4.7109375" style="2" customWidth="1"/>
    <col min="13586" max="13586" width="4.5703125" style="2" customWidth="1"/>
    <col min="13587" max="13587" width="4.42578125" style="2" customWidth="1"/>
    <col min="13588" max="13588" width="4" style="2" customWidth="1"/>
    <col min="13589" max="13589" width="4.85546875" style="2" customWidth="1"/>
    <col min="13590" max="13590" width="4.140625" style="2" customWidth="1"/>
    <col min="13591" max="13591" width="3.7109375" style="2" customWidth="1"/>
    <col min="13592" max="13592" width="3.85546875" style="2" customWidth="1"/>
    <col min="13593" max="13593" width="4.5703125" style="2" customWidth="1"/>
    <col min="13594" max="13594" width="5.28515625" style="2" customWidth="1"/>
    <col min="13595" max="13595" width="4.7109375" style="2" customWidth="1"/>
    <col min="13596" max="13596" width="6.28515625" style="2" customWidth="1"/>
    <col min="13597" max="13597" width="7.85546875" style="2" customWidth="1"/>
    <col min="13598" max="13598" width="4.7109375" style="2" customWidth="1"/>
    <col min="13599" max="13599" width="8.85546875" style="2" customWidth="1"/>
    <col min="13600" max="13600" width="6" style="2" customWidth="1"/>
    <col min="13601" max="13601" width="7.140625" style="2" customWidth="1"/>
    <col min="13602" max="13602" width="18.140625" style="2" customWidth="1"/>
    <col min="13603" max="13824" width="9.140625" style="2"/>
    <col min="13825" max="13825" width="23" style="2" customWidth="1"/>
    <col min="13826" max="13826" width="3" style="2" customWidth="1"/>
    <col min="13827" max="13827" width="7.140625" style="2" customWidth="1"/>
    <col min="13828" max="13828" width="5.85546875" style="2" customWidth="1"/>
    <col min="13829" max="13829" width="6.7109375" style="2" customWidth="1"/>
    <col min="13830" max="13830" width="7.140625" style="2" customWidth="1"/>
    <col min="13831" max="13831" width="5.5703125" style="2" customWidth="1"/>
    <col min="13832" max="13832" width="5.140625" style="2" customWidth="1"/>
    <col min="13833" max="13833" width="7.7109375" style="2" customWidth="1"/>
    <col min="13834" max="13834" width="6.5703125" style="2" customWidth="1"/>
    <col min="13835" max="13835" width="4.7109375" style="2" customWidth="1"/>
    <col min="13836" max="13836" width="5.42578125" style="2" customWidth="1"/>
    <col min="13837" max="13837" width="6.28515625" style="2" customWidth="1"/>
    <col min="13838" max="13838" width="7.28515625" style="2" customWidth="1"/>
    <col min="13839" max="13839" width="6" style="2" customWidth="1"/>
    <col min="13840" max="13840" width="4.42578125" style="2" customWidth="1"/>
    <col min="13841" max="13841" width="4.7109375" style="2" customWidth="1"/>
    <col min="13842" max="13842" width="4.5703125" style="2" customWidth="1"/>
    <col min="13843" max="13843" width="4.42578125" style="2" customWidth="1"/>
    <col min="13844" max="13844" width="4" style="2" customWidth="1"/>
    <col min="13845" max="13845" width="4.85546875" style="2" customWidth="1"/>
    <col min="13846" max="13846" width="4.140625" style="2" customWidth="1"/>
    <col min="13847" max="13847" width="3.7109375" style="2" customWidth="1"/>
    <col min="13848" max="13848" width="3.85546875" style="2" customWidth="1"/>
    <col min="13849" max="13849" width="4.5703125" style="2" customWidth="1"/>
    <col min="13850" max="13850" width="5.28515625" style="2" customWidth="1"/>
    <col min="13851" max="13851" width="4.7109375" style="2" customWidth="1"/>
    <col min="13852" max="13852" width="6.28515625" style="2" customWidth="1"/>
    <col min="13853" max="13853" width="7.85546875" style="2" customWidth="1"/>
    <col min="13854" max="13854" width="4.7109375" style="2" customWidth="1"/>
    <col min="13855" max="13855" width="8.85546875" style="2" customWidth="1"/>
    <col min="13856" max="13856" width="6" style="2" customWidth="1"/>
    <col min="13857" max="13857" width="7.140625" style="2" customWidth="1"/>
    <col min="13858" max="13858" width="18.140625" style="2" customWidth="1"/>
    <col min="13859" max="14080" width="9.140625" style="2"/>
    <col min="14081" max="14081" width="23" style="2" customWidth="1"/>
    <col min="14082" max="14082" width="3" style="2" customWidth="1"/>
    <col min="14083" max="14083" width="7.140625" style="2" customWidth="1"/>
    <col min="14084" max="14084" width="5.85546875" style="2" customWidth="1"/>
    <col min="14085" max="14085" width="6.7109375" style="2" customWidth="1"/>
    <col min="14086" max="14086" width="7.140625" style="2" customWidth="1"/>
    <col min="14087" max="14087" width="5.5703125" style="2" customWidth="1"/>
    <col min="14088" max="14088" width="5.140625" style="2" customWidth="1"/>
    <col min="14089" max="14089" width="7.7109375" style="2" customWidth="1"/>
    <col min="14090" max="14090" width="6.5703125" style="2" customWidth="1"/>
    <col min="14091" max="14091" width="4.7109375" style="2" customWidth="1"/>
    <col min="14092" max="14092" width="5.42578125" style="2" customWidth="1"/>
    <col min="14093" max="14093" width="6.28515625" style="2" customWidth="1"/>
    <col min="14094" max="14094" width="7.28515625" style="2" customWidth="1"/>
    <col min="14095" max="14095" width="6" style="2" customWidth="1"/>
    <col min="14096" max="14096" width="4.42578125" style="2" customWidth="1"/>
    <col min="14097" max="14097" width="4.7109375" style="2" customWidth="1"/>
    <col min="14098" max="14098" width="4.5703125" style="2" customWidth="1"/>
    <col min="14099" max="14099" width="4.42578125" style="2" customWidth="1"/>
    <col min="14100" max="14100" width="4" style="2" customWidth="1"/>
    <col min="14101" max="14101" width="4.85546875" style="2" customWidth="1"/>
    <col min="14102" max="14102" width="4.140625" style="2" customWidth="1"/>
    <col min="14103" max="14103" width="3.7109375" style="2" customWidth="1"/>
    <col min="14104" max="14104" width="3.85546875" style="2" customWidth="1"/>
    <col min="14105" max="14105" width="4.5703125" style="2" customWidth="1"/>
    <col min="14106" max="14106" width="5.28515625" style="2" customWidth="1"/>
    <col min="14107" max="14107" width="4.7109375" style="2" customWidth="1"/>
    <col min="14108" max="14108" width="6.28515625" style="2" customWidth="1"/>
    <col min="14109" max="14109" width="7.85546875" style="2" customWidth="1"/>
    <col min="14110" max="14110" width="4.7109375" style="2" customWidth="1"/>
    <col min="14111" max="14111" width="8.85546875" style="2" customWidth="1"/>
    <col min="14112" max="14112" width="6" style="2" customWidth="1"/>
    <col min="14113" max="14113" width="7.140625" style="2" customWidth="1"/>
    <col min="14114" max="14114" width="18.140625" style="2" customWidth="1"/>
    <col min="14115" max="14336" width="9.140625" style="2"/>
    <col min="14337" max="14337" width="23" style="2" customWidth="1"/>
    <col min="14338" max="14338" width="3" style="2" customWidth="1"/>
    <col min="14339" max="14339" width="7.140625" style="2" customWidth="1"/>
    <col min="14340" max="14340" width="5.85546875" style="2" customWidth="1"/>
    <col min="14341" max="14341" width="6.7109375" style="2" customWidth="1"/>
    <col min="14342" max="14342" width="7.140625" style="2" customWidth="1"/>
    <col min="14343" max="14343" width="5.5703125" style="2" customWidth="1"/>
    <col min="14344" max="14344" width="5.140625" style="2" customWidth="1"/>
    <col min="14345" max="14345" width="7.7109375" style="2" customWidth="1"/>
    <col min="14346" max="14346" width="6.5703125" style="2" customWidth="1"/>
    <col min="14347" max="14347" width="4.7109375" style="2" customWidth="1"/>
    <col min="14348" max="14348" width="5.42578125" style="2" customWidth="1"/>
    <col min="14349" max="14349" width="6.28515625" style="2" customWidth="1"/>
    <col min="14350" max="14350" width="7.28515625" style="2" customWidth="1"/>
    <col min="14351" max="14351" width="6" style="2" customWidth="1"/>
    <col min="14352" max="14352" width="4.42578125" style="2" customWidth="1"/>
    <col min="14353" max="14353" width="4.7109375" style="2" customWidth="1"/>
    <col min="14354" max="14354" width="4.5703125" style="2" customWidth="1"/>
    <col min="14355" max="14355" width="4.42578125" style="2" customWidth="1"/>
    <col min="14356" max="14356" width="4" style="2" customWidth="1"/>
    <col min="14357" max="14357" width="4.85546875" style="2" customWidth="1"/>
    <col min="14358" max="14358" width="4.140625" style="2" customWidth="1"/>
    <col min="14359" max="14359" width="3.7109375" style="2" customWidth="1"/>
    <col min="14360" max="14360" width="3.85546875" style="2" customWidth="1"/>
    <col min="14361" max="14361" width="4.5703125" style="2" customWidth="1"/>
    <col min="14362" max="14362" width="5.28515625" style="2" customWidth="1"/>
    <col min="14363" max="14363" width="4.7109375" style="2" customWidth="1"/>
    <col min="14364" max="14364" width="6.28515625" style="2" customWidth="1"/>
    <col min="14365" max="14365" width="7.85546875" style="2" customWidth="1"/>
    <col min="14366" max="14366" width="4.7109375" style="2" customWidth="1"/>
    <col min="14367" max="14367" width="8.85546875" style="2" customWidth="1"/>
    <col min="14368" max="14368" width="6" style="2" customWidth="1"/>
    <col min="14369" max="14369" width="7.140625" style="2" customWidth="1"/>
    <col min="14370" max="14370" width="18.140625" style="2" customWidth="1"/>
    <col min="14371" max="14592" width="9.140625" style="2"/>
    <col min="14593" max="14593" width="23" style="2" customWidth="1"/>
    <col min="14594" max="14594" width="3" style="2" customWidth="1"/>
    <col min="14595" max="14595" width="7.140625" style="2" customWidth="1"/>
    <col min="14596" max="14596" width="5.85546875" style="2" customWidth="1"/>
    <col min="14597" max="14597" width="6.7109375" style="2" customWidth="1"/>
    <col min="14598" max="14598" width="7.140625" style="2" customWidth="1"/>
    <col min="14599" max="14599" width="5.5703125" style="2" customWidth="1"/>
    <col min="14600" max="14600" width="5.140625" style="2" customWidth="1"/>
    <col min="14601" max="14601" width="7.7109375" style="2" customWidth="1"/>
    <col min="14602" max="14602" width="6.5703125" style="2" customWidth="1"/>
    <col min="14603" max="14603" width="4.7109375" style="2" customWidth="1"/>
    <col min="14604" max="14604" width="5.42578125" style="2" customWidth="1"/>
    <col min="14605" max="14605" width="6.28515625" style="2" customWidth="1"/>
    <col min="14606" max="14606" width="7.28515625" style="2" customWidth="1"/>
    <col min="14607" max="14607" width="6" style="2" customWidth="1"/>
    <col min="14608" max="14608" width="4.42578125" style="2" customWidth="1"/>
    <col min="14609" max="14609" width="4.7109375" style="2" customWidth="1"/>
    <col min="14610" max="14610" width="4.5703125" style="2" customWidth="1"/>
    <col min="14611" max="14611" width="4.42578125" style="2" customWidth="1"/>
    <col min="14612" max="14612" width="4" style="2" customWidth="1"/>
    <col min="14613" max="14613" width="4.85546875" style="2" customWidth="1"/>
    <col min="14614" max="14614" width="4.140625" style="2" customWidth="1"/>
    <col min="14615" max="14615" width="3.7109375" style="2" customWidth="1"/>
    <col min="14616" max="14616" width="3.85546875" style="2" customWidth="1"/>
    <col min="14617" max="14617" width="4.5703125" style="2" customWidth="1"/>
    <col min="14618" max="14618" width="5.28515625" style="2" customWidth="1"/>
    <col min="14619" max="14619" width="4.7109375" style="2" customWidth="1"/>
    <col min="14620" max="14620" width="6.28515625" style="2" customWidth="1"/>
    <col min="14621" max="14621" width="7.85546875" style="2" customWidth="1"/>
    <col min="14622" max="14622" width="4.7109375" style="2" customWidth="1"/>
    <col min="14623" max="14623" width="8.85546875" style="2" customWidth="1"/>
    <col min="14624" max="14624" width="6" style="2" customWidth="1"/>
    <col min="14625" max="14625" width="7.140625" style="2" customWidth="1"/>
    <col min="14626" max="14626" width="18.140625" style="2" customWidth="1"/>
    <col min="14627" max="14848" width="9.140625" style="2"/>
    <col min="14849" max="14849" width="23" style="2" customWidth="1"/>
    <col min="14850" max="14850" width="3" style="2" customWidth="1"/>
    <col min="14851" max="14851" width="7.140625" style="2" customWidth="1"/>
    <col min="14852" max="14852" width="5.85546875" style="2" customWidth="1"/>
    <col min="14853" max="14853" width="6.7109375" style="2" customWidth="1"/>
    <col min="14854" max="14854" width="7.140625" style="2" customWidth="1"/>
    <col min="14855" max="14855" width="5.5703125" style="2" customWidth="1"/>
    <col min="14856" max="14856" width="5.140625" style="2" customWidth="1"/>
    <col min="14857" max="14857" width="7.7109375" style="2" customWidth="1"/>
    <col min="14858" max="14858" width="6.5703125" style="2" customWidth="1"/>
    <col min="14859" max="14859" width="4.7109375" style="2" customWidth="1"/>
    <col min="14860" max="14860" width="5.42578125" style="2" customWidth="1"/>
    <col min="14861" max="14861" width="6.28515625" style="2" customWidth="1"/>
    <col min="14862" max="14862" width="7.28515625" style="2" customWidth="1"/>
    <col min="14863" max="14863" width="6" style="2" customWidth="1"/>
    <col min="14864" max="14864" width="4.42578125" style="2" customWidth="1"/>
    <col min="14865" max="14865" width="4.7109375" style="2" customWidth="1"/>
    <col min="14866" max="14866" width="4.5703125" style="2" customWidth="1"/>
    <col min="14867" max="14867" width="4.42578125" style="2" customWidth="1"/>
    <col min="14868" max="14868" width="4" style="2" customWidth="1"/>
    <col min="14869" max="14869" width="4.85546875" style="2" customWidth="1"/>
    <col min="14870" max="14870" width="4.140625" style="2" customWidth="1"/>
    <col min="14871" max="14871" width="3.7109375" style="2" customWidth="1"/>
    <col min="14872" max="14872" width="3.85546875" style="2" customWidth="1"/>
    <col min="14873" max="14873" width="4.5703125" style="2" customWidth="1"/>
    <col min="14874" max="14874" width="5.28515625" style="2" customWidth="1"/>
    <col min="14875" max="14875" width="4.7109375" style="2" customWidth="1"/>
    <col min="14876" max="14876" width="6.28515625" style="2" customWidth="1"/>
    <col min="14877" max="14877" width="7.85546875" style="2" customWidth="1"/>
    <col min="14878" max="14878" width="4.7109375" style="2" customWidth="1"/>
    <col min="14879" max="14879" width="8.85546875" style="2" customWidth="1"/>
    <col min="14880" max="14880" width="6" style="2" customWidth="1"/>
    <col min="14881" max="14881" width="7.140625" style="2" customWidth="1"/>
    <col min="14882" max="14882" width="18.140625" style="2" customWidth="1"/>
    <col min="14883" max="15104" width="9.140625" style="2"/>
    <col min="15105" max="15105" width="23" style="2" customWidth="1"/>
    <col min="15106" max="15106" width="3" style="2" customWidth="1"/>
    <col min="15107" max="15107" width="7.140625" style="2" customWidth="1"/>
    <col min="15108" max="15108" width="5.85546875" style="2" customWidth="1"/>
    <col min="15109" max="15109" width="6.7109375" style="2" customWidth="1"/>
    <col min="15110" max="15110" width="7.140625" style="2" customWidth="1"/>
    <col min="15111" max="15111" width="5.5703125" style="2" customWidth="1"/>
    <col min="15112" max="15112" width="5.140625" style="2" customWidth="1"/>
    <col min="15113" max="15113" width="7.7109375" style="2" customWidth="1"/>
    <col min="15114" max="15114" width="6.5703125" style="2" customWidth="1"/>
    <col min="15115" max="15115" width="4.7109375" style="2" customWidth="1"/>
    <col min="15116" max="15116" width="5.42578125" style="2" customWidth="1"/>
    <col min="15117" max="15117" width="6.28515625" style="2" customWidth="1"/>
    <col min="15118" max="15118" width="7.28515625" style="2" customWidth="1"/>
    <col min="15119" max="15119" width="6" style="2" customWidth="1"/>
    <col min="15120" max="15120" width="4.42578125" style="2" customWidth="1"/>
    <col min="15121" max="15121" width="4.7109375" style="2" customWidth="1"/>
    <col min="15122" max="15122" width="4.5703125" style="2" customWidth="1"/>
    <col min="15123" max="15123" width="4.42578125" style="2" customWidth="1"/>
    <col min="15124" max="15124" width="4" style="2" customWidth="1"/>
    <col min="15125" max="15125" width="4.85546875" style="2" customWidth="1"/>
    <col min="15126" max="15126" width="4.140625" style="2" customWidth="1"/>
    <col min="15127" max="15127" width="3.7109375" style="2" customWidth="1"/>
    <col min="15128" max="15128" width="3.85546875" style="2" customWidth="1"/>
    <col min="15129" max="15129" width="4.5703125" style="2" customWidth="1"/>
    <col min="15130" max="15130" width="5.28515625" style="2" customWidth="1"/>
    <col min="15131" max="15131" width="4.7109375" style="2" customWidth="1"/>
    <col min="15132" max="15132" width="6.28515625" style="2" customWidth="1"/>
    <col min="15133" max="15133" width="7.85546875" style="2" customWidth="1"/>
    <col min="15134" max="15134" width="4.7109375" style="2" customWidth="1"/>
    <col min="15135" max="15135" width="8.85546875" style="2" customWidth="1"/>
    <col min="15136" max="15136" width="6" style="2" customWidth="1"/>
    <col min="15137" max="15137" width="7.140625" style="2" customWidth="1"/>
    <col min="15138" max="15138" width="18.140625" style="2" customWidth="1"/>
    <col min="15139" max="15360" width="9.140625" style="2"/>
    <col min="15361" max="15361" width="23" style="2" customWidth="1"/>
    <col min="15362" max="15362" width="3" style="2" customWidth="1"/>
    <col min="15363" max="15363" width="7.140625" style="2" customWidth="1"/>
    <col min="15364" max="15364" width="5.85546875" style="2" customWidth="1"/>
    <col min="15365" max="15365" width="6.7109375" style="2" customWidth="1"/>
    <col min="15366" max="15366" width="7.140625" style="2" customWidth="1"/>
    <col min="15367" max="15367" width="5.5703125" style="2" customWidth="1"/>
    <col min="15368" max="15368" width="5.140625" style="2" customWidth="1"/>
    <col min="15369" max="15369" width="7.7109375" style="2" customWidth="1"/>
    <col min="15370" max="15370" width="6.5703125" style="2" customWidth="1"/>
    <col min="15371" max="15371" width="4.7109375" style="2" customWidth="1"/>
    <col min="15372" max="15372" width="5.42578125" style="2" customWidth="1"/>
    <col min="15373" max="15373" width="6.28515625" style="2" customWidth="1"/>
    <col min="15374" max="15374" width="7.28515625" style="2" customWidth="1"/>
    <col min="15375" max="15375" width="6" style="2" customWidth="1"/>
    <col min="15376" max="15376" width="4.42578125" style="2" customWidth="1"/>
    <col min="15377" max="15377" width="4.7109375" style="2" customWidth="1"/>
    <col min="15378" max="15378" width="4.5703125" style="2" customWidth="1"/>
    <col min="15379" max="15379" width="4.42578125" style="2" customWidth="1"/>
    <col min="15380" max="15380" width="4" style="2" customWidth="1"/>
    <col min="15381" max="15381" width="4.85546875" style="2" customWidth="1"/>
    <col min="15382" max="15382" width="4.140625" style="2" customWidth="1"/>
    <col min="15383" max="15383" width="3.7109375" style="2" customWidth="1"/>
    <col min="15384" max="15384" width="3.85546875" style="2" customWidth="1"/>
    <col min="15385" max="15385" width="4.5703125" style="2" customWidth="1"/>
    <col min="15386" max="15386" width="5.28515625" style="2" customWidth="1"/>
    <col min="15387" max="15387" width="4.7109375" style="2" customWidth="1"/>
    <col min="15388" max="15388" width="6.28515625" style="2" customWidth="1"/>
    <col min="15389" max="15389" width="7.85546875" style="2" customWidth="1"/>
    <col min="15390" max="15390" width="4.7109375" style="2" customWidth="1"/>
    <col min="15391" max="15391" width="8.85546875" style="2" customWidth="1"/>
    <col min="15392" max="15392" width="6" style="2" customWidth="1"/>
    <col min="15393" max="15393" width="7.140625" style="2" customWidth="1"/>
    <col min="15394" max="15394" width="18.140625" style="2" customWidth="1"/>
    <col min="15395" max="15616" width="9.140625" style="2"/>
    <col min="15617" max="15617" width="23" style="2" customWidth="1"/>
    <col min="15618" max="15618" width="3" style="2" customWidth="1"/>
    <col min="15619" max="15619" width="7.140625" style="2" customWidth="1"/>
    <col min="15620" max="15620" width="5.85546875" style="2" customWidth="1"/>
    <col min="15621" max="15621" width="6.7109375" style="2" customWidth="1"/>
    <col min="15622" max="15622" width="7.140625" style="2" customWidth="1"/>
    <col min="15623" max="15623" width="5.5703125" style="2" customWidth="1"/>
    <col min="15624" max="15624" width="5.140625" style="2" customWidth="1"/>
    <col min="15625" max="15625" width="7.7109375" style="2" customWidth="1"/>
    <col min="15626" max="15626" width="6.5703125" style="2" customWidth="1"/>
    <col min="15627" max="15627" width="4.7109375" style="2" customWidth="1"/>
    <col min="15628" max="15628" width="5.42578125" style="2" customWidth="1"/>
    <col min="15629" max="15629" width="6.28515625" style="2" customWidth="1"/>
    <col min="15630" max="15630" width="7.28515625" style="2" customWidth="1"/>
    <col min="15631" max="15631" width="6" style="2" customWidth="1"/>
    <col min="15632" max="15632" width="4.42578125" style="2" customWidth="1"/>
    <col min="15633" max="15633" width="4.7109375" style="2" customWidth="1"/>
    <col min="15634" max="15634" width="4.5703125" style="2" customWidth="1"/>
    <col min="15635" max="15635" width="4.42578125" style="2" customWidth="1"/>
    <col min="15636" max="15636" width="4" style="2" customWidth="1"/>
    <col min="15637" max="15637" width="4.85546875" style="2" customWidth="1"/>
    <col min="15638" max="15638" width="4.140625" style="2" customWidth="1"/>
    <col min="15639" max="15639" width="3.7109375" style="2" customWidth="1"/>
    <col min="15640" max="15640" width="3.85546875" style="2" customWidth="1"/>
    <col min="15641" max="15641" width="4.5703125" style="2" customWidth="1"/>
    <col min="15642" max="15642" width="5.28515625" style="2" customWidth="1"/>
    <col min="15643" max="15643" width="4.7109375" style="2" customWidth="1"/>
    <col min="15644" max="15644" width="6.28515625" style="2" customWidth="1"/>
    <col min="15645" max="15645" width="7.85546875" style="2" customWidth="1"/>
    <col min="15646" max="15646" width="4.7109375" style="2" customWidth="1"/>
    <col min="15647" max="15647" width="8.85546875" style="2" customWidth="1"/>
    <col min="15648" max="15648" width="6" style="2" customWidth="1"/>
    <col min="15649" max="15649" width="7.140625" style="2" customWidth="1"/>
    <col min="15650" max="15650" width="18.140625" style="2" customWidth="1"/>
    <col min="15651" max="15872" width="9.140625" style="2"/>
    <col min="15873" max="15873" width="23" style="2" customWidth="1"/>
    <col min="15874" max="15874" width="3" style="2" customWidth="1"/>
    <col min="15875" max="15875" width="7.140625" style="2" customWidth="1"/>
    <col min="15876" max="15876" width="5.85546875" style="2" customWidth="1"/>
    <col min="15877" max="15877" width="6.7109375" style="2" customWidth="1"/>
    <col min="15878" max="15878" width="7.140625" style="2" customWidth="1"/>
    <col min="15879" max="15879" width="5.5703125" style="2" customWidth="1"/>
    <col min="15880" max="15880" width="5.140625" style="2" customWidth="1"/>
    <col min="15881" max="15881" width="7.7109375" style="2" customWidth="1"/>
    <col min="15882" max="15882" width="6.5703125" style="2" customWidth="1"/>
    <col min="15883" max="15883" width="4.7109375" style="2" customWidth="1"/>
    <col min="15884" max="15884" width="5.42578125" style="2" customWidth="1"/>
    <col min="15885" max="15885" width="6.28515625" style="2" customWidth="1"/>
    <col min="15886" max="15886" width="7.28515625" style="2" customWidth="1"/>
    <col min="15887" max="15887" width="6" style="2" customWidth="1"/>
    <col min="15888" max="15888" width="4.42578125" style="2" customWidth="1"/>
    <col min="15889" max="15889" width="4.7109375" style="2" customWidth="1"/>
    <col min="15890" max="15890" width="4.5703125" style="2" customWidth="1"/>
    <col min="15891" max="15891" width="4.42578125" style="2" customWidth="1"/>
    <col min="15892" max="15892" width="4" style="2" customWidth="1"/>
    <col min="15893" max="15893" width="4.85546875" style="2" customWidth="1"/>
    <col min="15894" max="15894" width="4.140625" style="2" customWidth="1"/>
    <col min="15895" max="15895" width="3.7109375" style="2" customWidth="1"/>
    <col min="15896" max="15896" width="3.85546875" style="2" customWidth="1"/>
    <col min="15897" max="15897" width="4.5703125" style="2" customWidth="1"/>
    <col min="15898" max="15898" width="5.28515625" style="2" customWidth="1"/>
    <col min="15899" max="15899" width="4.7109375" style="2" customWidth="1"/>
    <col min="15900" max="15900" width="6.28515625" style="2" customWidth="1"/>
    <col min="15901" max="15901" width="7.85546875" style="2" customWidth="1"/>
    <col min="15902" max="15902" width="4.7109375" style="2" customWidth="1"/>
    <col min="15903" max="15903" width="8.85546875" style="2" customWidth="1"/>
    <col min="15904" max="15904" width="6" style="2" customWidth="1"/>
    <col min="15905" max="15905" width="7.140625" style="2" customWidth="1"/>
    <col min="15906" max="15906" width="18.140625" style="2" customWidth="1"/>
    <col min="15907" max="16128" width="9.140625" style="2"/>
    <col min="16129" max="16129" width="23" style="2" customWidth="1"/>
    <col min="16130" max="16130" width="3" style="2" customWidth="1"/>
    <col min="16131" max="16131" width="7.140625" style="2" customWidth="1"/>
    <col min="16132" max="16132" width="5.85546875" style="2" customWidth="1"/>
    <col min="16133" max="16133" width="6.7109375" style="2" customWidth="1"/>
    <col min="16134" max="16134" width="7.140625" style="2" customWidth="1"/>
    <col min="16135" max="16135" width="5.5703125" style="2" customWidth="1"/>
    <col min="16136" max="16136" width="5.140625" style="2" customWidth="1"/>
    <col min="16137" max="16137" width="7.7109375" style="2" customWidth="1"/>
    <col min="16138" max="16138" width="6.5703125" style="2" customWidth="1"/>
    <col min="16139" max="16139" width="4.7109375" style="2" customWidth="1"/>
    <col min="16140" max="16140" width="5.42578125" style="2" customWidth="1"/>
    <col min="16141" max="16141" width="6.28515625" style="2" customWidth="1"/>
    <col min="16142" max="16142" width="7.28515625" style="2" customWidth="1"/>
    <col min="16143" max="16143" width="6" style="2" customWidth="1"/>
    <col min="16144" max="16144" width="4.42578125" style="2" customWidth="1"/>
    <col min="16145" max="16145" width="4.7109375" style="2" customWidth="1"/>
    <col min="16146" max="16146" width="4.5703125" style="2" customWidth="1"/>
    <col min="16147" max="16147" width="4.42578125" style="2" customWidth="1"/>
    <col min="16148" max="16148" width="4" style="2" customWidth="1"/>
    <col min="16149" max="16149" width="4.85546875" style="2" customWidth="1"/>
    <col min="16150" max="16150" width="4.140625" style="2" customWidth="1"/>
    <col min="16151" max="16151" width="3.7109375" style="2" customWidth="1"/>
    <col min="16152" max="16152" width="3.85546875" style="2" customWidth="1"/>
    <col min="16153" max="16153" width="4.5703125" style="2" customWidth="1"/>
    <col min="16154" max="16154" width="5.28515625" style="2" customWidth="1"/>
    <col min="16155" max="16155" width="4.7109375" style="2" customWidth="1"/>
    <col min="16156" max="16156" width="6.28515625" style="2" customWidth="1"/>
    <col min="16157" max="16157" width="7.85546875" style="2" customWidth="1"/>
    <col min="16158" max="16158" width="4.7109375" style="2" customWidth="1"/>
    <col min="16159" max="16159" width="8.85546875" style="2" customWidth="1"/>
    <col min="16160" max="16160" width="6" style="2" customWidth="1"/>
    <col min="16161" max="16161" width="7.140625" style="2" customWidth="1"/>
    <col min="16162" max="16162" width="18.140625" style="2" customWidth="1"/>
    <col min="16163" max="16384" width="9.140625" style="2"/>
  </cols>
  <sheetData>
    <row r="1" spans="1:64" ht="31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64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64" ht="24" customHeight="1" x14ac:dyDescent="0.2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/>
      <c r="AG3" s="7" t="s">
        <v>3</v>
      </c>
      <c r="AH3" s="7"/>
      <c r="AI3" s="8"/>
      <c r="AJ3" s="8"/>
      <c r="AK3" s="8"/>
      <c r="AL3" s="9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1"/>
    </row>
    <row r="4" spans="1:64" ht="34.5" customHeight="1" x14ac:dyDescent="0.25">
      <c r="A4" s="12"/>
      <c r="B4" s="12"/>
      <c r="C4" s="13" t="s">
        <v>4</v>
      </c>
      <c r="D4" s="14"/>
      <c r="E4" s="14"/>
      <c r="F4" s="14"/>
      <c r="G4" s="14"/>
      <c r="H4" s="15"/>
      <c r="I4" s="16" t="s">
        <v>5</v>
      </c>
      <c r="J4" s="16"/>
      <c r="K4" s="17" t="s">
        <v>6</v>
      </c>
      <c r="L4" s="18" t="s">
        <v>7</v>
      </c>
      <c r="M4" s="18"/>
      <c r="N4" s="18"/>
      <c r="O4" s="18"/>
      <c r="P4" s="18"/>
      <c r="Q4" s="18"/>
      <c r="R4" s="13" t="s">
        <v>8</v>
      </c>
      <c r="S4" s="14"/>
      <c r="T4" s="14"/>
      <c r="U4" s="14"/>
      <c r="V4" s="15"/>
      <c r="W4" s="19" t="s">
        <v>9</v>
      </c>
      <c r="X4" s="19" t="s">
        <v>10</v>
      </c>
      <c r="Y4" s="19" t="s">
        <v>11</v>
      </c>
      <c r="Z4" s="19" t="s">
        <v>12</v>
      </c>
      <c r="AA4" s="20" t="s">
        <v>13</v>
      </c>
      <c r="AB4" s="20" t="s">
        <v>14</v>
      </c>
      <c r="AC4" s="20" t="s">
        <v>15</v>
      </c>
      <c r="AD4" s="20" t="s">
        <v>16</v>
      </c>
      <c r="AE4" s="21" t="s">
        <v>17</v>
      </c>
      <c r="AF4" s="22" t="s">
        <v>18</v>
      </c>
      <c r="AG4" s="22" t="s">
        <v>19</v>
      </c>
      <c r="AH4" s="22" t="s">
        <v>20</v>
      </c>
    </row>
    <row r="5" spans="1:64" ht="176.25" customHeight="1" x14ac:dyDescent="0.25">
      <c r="A5" s="12"/>
      <c r="B5" s="12"/>
      <c r="C5" s="23" t="s">
        <v>21</v>
      </c>
      <c r="D5" s="23" t="s">
        <v>22</v>
      </c>
      <c r="E5" s="23" t="s">
        <v>23</v>
      </c>
      <c r="F5" s="23" t="s">
        <v>24</v>
      </c>
      <c r="G5" s="23" t="s">
        <v>25</v>
      </c>
      <c r="H5" s="24" t="s">
        <v>26</v>
      </c>
      <c r="I5" s="24" t="s">
        <v>27</v>
      </c>
      <c r="J5" s="24" t="s">
        <v>28</v>
      </c>
      <c r="K5" s="25"/>
      <c r="L5" s="24" t="s">
        <v>29</v>
      </c>
      <c r="M5" s="24" t="s">
        <v>30</v>
      </c>
      <c r="N5" s="23" t="s">
        <v>31</v>
      </c>
      <c r="O5" s="24" t="s">
        <v>32</v>
      </c>
      <c r="P5" s="24" t="s">
        <v>33</v>
      </c>
      <c r="Q5" s="24" t="s">
        <v>34</v>
      </c>
      <c r="R5" s="24" t="s">
        <v>35</v>
      </c>
      <c r="S5" s="24" t="s">
        <v>36</v>
      </c>
      <c r="T5" s="24" t="s">
        <v>37</v>
      </c>
      <c r="U5" s="24" t="s">
        <v>38</v>
      </c>
      <c r="V5" s="24" t="s">
        <v>39</v>
      </c>
      <c r="W5" s="26"/>
      <c r="X5" s="26"/>
      <c r="Y5" s="26"/>
      <c r="Z5" s="26"/>
      <c r="AA5" s="20"/>
      <c r="AB5" s="20"/>
      <c r="AC5" s="20"/>
      <c r="AD5" s="20"/>
      <c r="AE5" s="21"/>
      <c r="AF5" s="22"/>
      <c r="AG5" s="22"/>
      <c r="AH5" s="22"/>
    </row>
    <row r="6" spans="1:64" ht="15" x14ac:dyDescent="0.25">
      <c r="A6" s="27" t="s">
        <v>40</v>
      </c>
      <c r="B6" s="27"/>
      <c r="C6" s="28"/>
      <c r="D6" s="28"/>
      <c r="E6" s="28"/>
      <c r="F6" s="29"/>
      <c r="G6" s="29"/>
      <c r="H6" s="28"/>
      <c r="I6" s="30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7"/>
      <c r="AC6" s="28"/>
      <c r="AD6" s="28"/>
      <c r="AE6" s="29"/>
      <c r="AF6" s="28"/>
      <c r="AG6" s="31"/>
      <c r="AH6" s="31"/>
    </row>
    <row r="7" spans="1:64" ht="15" x14ac:dyDescent="0.25">
      <c r="A7" s="29" t="s">
        <v>41</v>
      </c>
      <c r="B7" s="32">
        <v>6</v>
      </c>
      <c r="C7" s="29">
        <v>199</v>
      </c>
      <c r="D7" s="29">
        <v>27</v>
      </c>
      <c r="E7" s="29">
        <v>81</v>
      </c>
      <c r="F7" s="29">
        <v>209</v>
      </c>
      <c r="G7" s="29">
        <v>20</v>
      </c>
      <c r="H7" s="29">
        <v>0</v>
      </c>
      <c r="I7" s="33">
        <v>746</v>
      </c>
      <c r="J7" s="29">
        <v>0</v>
      </c>
      <c r="K7" s="29">
        <v>0</v>
      </c>
      <c r="L7" s="29">
        <v>0</v>
      </c>
      <c r="M7" s="29">
        <f>147-15</f>
        <v>132</v>
      </c>
      <c r="N7" s="29">
        <v>0</v>
      </c>
      <c r="O7" s="29">
        <f>83-1</f>
        <v>82</v>
      </c>
      <c r="P7" s="29">
        <v>0</v>
      </c>
      <c r="Q7" s="29">
        <v>0</v>
      </c>
      <c r="R7" s="29">
        <v>12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62</v>
      </c>
      <c r="AA7" s="29">
        <v>109</v>
      </c>
      <c r="AB7" s="34">
        <v>13</v>
      </c>
      <c r="AC7" s="35">
        <v>643</v>
      </c>
      <c r="AD7" s="29"/>
      <c r="AE7" s="35">
        <v>284</v>
      </c>
      <c r="AF7" s="35">
        <v>0</v>
      </c>
      <c r="AG7" s="36">
        <v>0</v>
      </c>
      <c r="AH7" s="37">
        <v>214</v>
      </c>
    </row>
    <row r="8" spans="1:64" ht="15" x14ac:dyDescent="0.25">
      <c r="A8" s="29" t="s">
        <v>42</v>
      </c>
      <c r="B8" s="32">
        <v>7</v>
      </c>
      <c r="C8" s="29">
        <v>50</v>
      </c>
      <c r="D8" s="29">
        <v>0</v>
      </c>
      <c r="E8" s="29">
        <v>54</v>
      </c>
      <c r="F8" s="29">
        <v>155</v>
      </c>
      <c r="G8" s="29">
        <v>54</v>
      </c>
      <c r="H8" s="29">
        <v>0</v>
      </c>
      <c r="I8" s="33">
        <v>1064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36</v>
      </c>
      <c r="AA8" s="29">
        <v>39</v>
      </c>
      <c r="AB8" s="34">
        <v>1</v>
      </c>
      <c r="AC8" s="35">
        <v>661</v>
      </c>
      <c r="AD8" s="29"/>
      <c r="AE8" s="35">
        <v>168</v>
      </c>
      <c r="AF8" s="35">
        <v>0</v>
      </c>
      <c r="AG8" s="36">
        <v>211</v>
      </c>
      <c r="AH8" s="37"/>
    </row>
    <row r="9" spans="1:64" ht="15" x14ac:dyDescent="0.25">
      <c r="A9" s="29" t="s">
        <v>43</v>
      </c>
      <c r="B9" s="32">
        <v>2</v>
      </c>
      <c r="C9" s="29">
        <v>1391</v>
      </c>
      <c r="D9" s="29">
        <v>0</v>
      </c>
      <c r="E9" s="29">
        <v>118</v>
      </c>
      <c r="F9" s="29">
        <v>1277</v>
      </c>
      <c r="G9" s="29">
        <v>22</v>
      </c>
      <c r="H9" s="29">
        <v>0</v>
      </c>
      <c r="I9" s="33">
        <v>6656</v>
      </c>
      <c r="J9" s="29">
        <f>172+16</f>
        <v>188</v>
      </c>
      <c r="K9" s="29">
        <v>0</v>
      </c>
      <c r="L9" s="29">
        <v>89</v>
      </c>
      <c r="M9" s="29"/>
      <c r="N9" s="29">
        <f>203+4</f>
        <v>207</v>
      </c>
      <c r="O9" s="29">
        <f>125+4</f>
        <v>129</v>
      </c>
      <c r="P9" s="29">
        <v>0</v>
      </c>
      <c r="Q9" s="29">
        <v>0</v>
      </c>
      <c r="R9" s="29">
        <v>8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3</v>
      </c>
      <c r="Z9" s="29">
        <f>18+39</f>
        <v>57</v>
      </c>
      <c r="AA9" s="29">
        <f>116+73</f>
        <v>189</v>
      </c>
      <c r="AB9" s="34">
        <f>107+8</f>
        <v>115</v>
      </c>
      <c r="AC9" s="35">
        <v>3724</v>
      </c>
      <c r="AD9" s="29"/>
      <c r="AE9" s="35">
        <v>818</v>
      </c>
      <c r="AF9" s="35">
        <v>22</v>
      </c>
      <c r="AG9" s="36">
        <v>1580</v>
      </c>
      <c r="AH9" s="37">
        <v>420</v>
      </c>
    </row>
    <row r="10" spans="1:64" ht="15" x14ac:dyDescent="0.25">
      <c r="A10" s="29" t="s">
        <v>44</v>
      </c>
      <c r="B10" s="32">
        <v>5</v>
      </c>
      <c r="C10" s="29">
        <v>722</v>
      </c>
      <c r="D10" s="29">
        <v>0</v>
      </c>
      <c r="E10" s="29">
        <v>142</v>
      </c>
      <c r="F10" s="29">
        <v>576</v>
      </c>
      <c r="G10" s="29">
        <v>72</v>
      </c>
      <c r="H10" s="29">
        <v>0</v>
      </c>
      <c r="I10" s="33">
        <v>3165</v>
      </c>
      <c r="J10" s="29">
        <v>26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18</v>
      </c>
      <c r="AA10" s="29">
        <v>0</v>
      </c>
      <c r="AB10" s="34">
        <v>55</v>
      </c>
      <c r="AC10" s="35">
        <v>1890</v>
      </c>
      <c r="AD10" s="29"/>
      <c r="AE10" s="35">
        <v>816</v>
      </c>
      <c r="AF10" s="35">
        <v>0</v>
      </c>
      <c r="AG10" s="36">
        <v>570</v>
      </c>
      <c r="AH10" s="37"/>
    </row>
    <row r="11" spans="1:64" ht="15" x14ac:dyDescent="0.25">
      <c r="A11" s="29" t="s">
        <v>45</v>
      </c>
      <c r="B11" s="32">
        <v>7</v>
      </c>
      <c r="C11" s="29">
        <v>226</v>
      </c>
      <c r="D11" s="29">
        <v>42</v>
      </c>
      <c r="E11" s="29">
        <v>62</v>
      </c>
      <c r="F11" s="29">
        <v>326</v>
      </c>
      <c r="G11" s="29">
        <v>50</v>
      </c>
      <c r="H11" s="29">
        <v>0</v>
      </c>
      <c r="I11" s="33">
        <v>1539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83</v>
      </c>
      <c r="AA11" s="29">
        <v>0</v>
      </c>
      <c r="AB11" s="34">
        <v>19</v>
      </c>
      <c r="AC11" s="35">
        <v>1051</v>
      </c>
      <c r="AD11" s="29"/>
      <c r="AE11" s="35">
        <v>317</v>
      </c>
      <c r="AF11" s="35">
        <v>35</v>
      </c>
      <c r="AG11" s="36">
        <v>212</v>
      </c>
      <c r="AH11" s="37"/>
    </row>
    <row r="12" spans="1:64" ht="15" x14ac:dyDescent="0.25">
      <c r="A12" s="29" t="s">
        <v>46</v>
      </c>
      <c r="B12" s="32">
        <v>7</v>
      </c>
      <c r="C12" s="29">
        <v>68</v>
      </c>
      <c r="D12" s="29">
        <v>0</v>
      </c>
      <c r="E12" s="29">
        <v>0</v>
      </c>
      <c r="F12" s="29">
        <v>83</v>
      </c>
      <c r="G12" s="29">
        <v>0</v>
      </c>
      <c r="H12" s="29">
        <v>0</v>
      </c>
      <c r="I12" s="33">
        <v>388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6</v>
      </c>
      <c r="AA12" s="29">
        <v>0</v>
      </c>
      <c r="AB12" s="34">
        <v>18</v>
      </c>
      <c r="AC12" s="35">
        <v>235</v>
      </c>
      <c r="AD12" s="29"/>
      <c r="AE12" s="35">
        <v>0</v>
      </c>
      <c r="AF12" s="35">
        <v>0</v>
      </c>
      <c r="AG12" s="36">
        <v>71</v>
      </c>
      <c r="AH12" s="37"/>
    </row>
    <row r="13" spans="1:64" ht="15" x14ac:dyDescent="0.25">
      <c r="A13" s="29" t="s">
        <v>47</v>
      </c>
      <c r="B13" s="32">
        <v>5</v>
      </c>
      <c r="C13" s="29">
        <v>735</v>
      </c>
      <c r="D13" s="29">
        <v>158</v>
      </c>
      <c r="E13" s="29">
        <v>253</v>
      </c>
      <c r="F13" s="29">
        <v>728</v>
      </c>
      <c r="G13" s="29">
        <v>213</v>
      </c>
      <c r="H13" s="29">
        <v>0</v>
      </c>
      <c r="I13" s="33">
        <v>4718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31</v>
      </c>
      <c r="AA13" s="29">
        <v>0</v>
      </c>
      <c r="AB13" s="34">
        <v>76</v>
      </c>
      <c r="AC13" s="35">
        <v>2982</v>
      </c>
      <c r="AD13" s="29"/>
      <c r="AE13" s="35">
        <v>443</v>
      </c>
      <c r="AF13" s="35">
        <v>25</v>
      </c>
      <c r="AG13" s="36">
        <v>760</v>
      </c>
      <c r="AH13" s="37"/>
    </row>
    <row r="14" spans="1:64" ht="15" x14ac:dyDescent="0.25">
      <c r="A14" s="29" t="s">
        <v>48</v>
      </c>
      <c r="B14" s="32">
        <v>6</v>
      </c>
      <c r="C14" s="29">
        <v>341</v>
      </c>
      <c r="D14" s="29">
        <v>0</v>
      </c>
      <c r="E14" s="29">
        <v>121</v>
      </c>
      <c r="F14" s="29">
        <v>318</v>
      </c>
      <c r="G14" s="29">
        <v>31</v>
      </c>
      <c r="H14" s="29">
        <v>0</v>
      </c>
      <c r="I14" s="33">
        <v>1680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1</v>
      </c>
      <c r="Z14" s="29">
        <v>4</v>
      </c>
      <c r="AA14" s="29">
        <v>25</v>
      </c>
      <c r="AB14" s="34">
        <v>15</v>
      </c>
      <c r="AC14" s="35">
        <v>1124</v>
      </c>
      <c r="AD14" s="29"/>
      <c r="AE14" s="35">
        <v>403</v>
      </c>
      <c r="AF14" s="35">
        <v>0</v>
      </c>
      <c r="AG14" s="36">
        <v>186</v>
      </c>
      <c r="AH14" s="37"/>
    </row>
    <row r="15" spans="1:64" ht="15" x14ac:dyDescent="0.25">
      <c r="A15" s="29" t="s">
        <v>49</v>
      </c>
      <c r="B15" s="32">
        <v>5</v>
      </c>
      <c r="C15" s="29">
        <v>634</v>
      </c>
      <c r="D15" s="29">
        <v>121</v>
      </c>
      <c r="E15" s="29">
        <v>121</v>
      </c>
      <c r="F15" s="29">
        <v>625</v>
      </c>
      <c r="G15" s="29">
        <v>32</v>
      </c>
      <c r="H15" s="29">
        <v>0</v>
      </c>
      <c r="I15" s="33">
        <v>3046</v>
      </c>
      <c r="J15" s="29">
        <v>0</v>
      </c>
      <c r="K15" s="29">
        <f>88+35</f>
        <v>123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90</v>
      </c>
      <c r="X15" s="29">
        <v>0</v>
      </c>
      <c r="Y15" s="29">
        <v>0</v>
      </c>
      <c r="Z15" s="29">
        <v>2</v>
      </c>
      <c r="AA15" s="29">
        <v>189</v>
      </c>
      <c r="AB15" s="34">
        <v>51</v>
      </c>
      <c r="AC15" s="35">
        <v>2023</v>
      </c>
      <c r="AD15" s="29"/>
      <c r="AE15" s="35">
        <v>44</v>
      </c>
      <c r="AF15" s="35">
        <v>0</v>
      </c>
      <c r="AG15" s="36">
        <v>411</v>
      </c>
      <c r="AH15" s="37"/>
    </row>
    <row r="16" spans="1:64" ht="15" x14ac:dyDescent="0.25">
      <c r="A16" s="29" t="s">
        <v>50</v>
      </c>
      <c r="B16" s="32">
        <v>7</v>
      </c>
      <c r="C16" s="29">
        <v>213</v>
      </c>
      <c r="D16" s="29">
        <v>110</v>
      </c>
      <c r="E16" s="29">
        <v>18</v>
      </c>
      <c r="F16" s="29">
        <v>298</v>
      </c>
      <c r="G16" s="29">
        <v>0</v>
      </c>
      <c r="H16" s="29">
        <v>0</v>
      </c>
      <c r="I16" s="33">
        <v>1670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1</v>
      </c>
      <c r="Z16" s="29">
        <v>43</v>
      </c>
      <c r="AA16" s="29">
        <v>0</v>
      </c>
      <c r="AB16" s="34">
        <v>10</v>
      </c>
      <c r="AC16" s="35">
        <v>903</v>
      </c>
      <c r="AD16" s="29"/>
      <c r="AE16" s="35">
        <f>245-86</f>
        <v>159</v>
      </c>
      <c r="AF16" s="35">
        <v>0</v>
      </c>
      <c r="AG16" s="36">
        <v>500</v>
      </c>
      <c r="AH16" s="37"/>
    </row>
    <row r="17" spans="1:34" ht="15" x14ac:dyDescent="0.25">
      <c r="A17" s="29" t="s">
        <v>51</v>
      </c>
      <c r="B17" s="32">
        <v>7</v>
      </c>
      <c r="C17" s="29">
        <v>168</v>
      </c>
      <c r="D17" s="29">
        <v>49</v>
      </c>
      <c r="E17" s="29">
        <v>71</v>
      </c>
      <c r="F17" s="29">
        <v>248</v>
      </c>
      <c r="G17" s="29">
        <v>0</v>
      </c>
      <c r="H17" s="29">
        <v>0</v>
      </c>
      <c r="I17" s="33">
        <v>1081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5</v>
      </c>
      <c r="Z17" s="29">
        <v>29</v>
      </c>
      <c r="AA17" s="29">
        <v>0</v>
      </c>
      <c r="AB17" s="34">
        <v>26</v>
      </c>
      <c r="AC17" s="35">
        <v>746</v>
      </c>
      <c r="AD17" s="29"/>
      <c r="AE17" s="35">
        <v>49</v>
      </c>
      <c r="AF17" s="35">
        <v>0</v>
      </c>
      <c r="AG17" s="36">
        <v>153</v>
      </c>
      <c r="AH17" s="37"/>
    </row>
    <row r="18" spans="1:34" ht="15" x14ac:dyDescent="0.25">
      <c r="A18" s="29" t="s">
        <v>52</v>
      </c>
      <c r="B18" s="32">
        <v>7</v>
      </c>
      <c r="C18" s="29">
        <v>72</v>
      </c>
      <c r="D18" s="29">
        <v>0</v>
      </c>
      <c r="E18" s="29">
        <v>22</v>
      </c>
      <c r="F18" s="29">
        <v>74</v>
      </c>
      <c r="G18" s="29">
        <v>0</v>
      </c>
      <c r="H18" s="29">
        <v>0</v>
      </c>
      <c r="I18" s="33">
        <v>314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34">
        <v>2</v>
      </c>
      <c r="AC18" s="35">
        <v>254</v>
      </c>
      <c r="AD18" s="29"/>
      <c r="AE18" s="35">
        <v>0</v>
      </c>
      <c r="AF18" s="35">
        <v>0</v>
      </c>
      <c r="AG18" s="36">
        <v>17</v>
      </c>
      <c r="AH18" s="37"/>
    </row>
    <row r="19" spans="1:34" ht="15" x14ac:dyDescent="0.25">
      <c r="A19" s="29" t="s">
        <v>53</v>
      </c>
      <c r="B19" s="32">
        <v>7</v>
      </c>
      <c r="C19" s="29">
        <v>159</v>
      </c>
      <c r="D19" s="29">
        <v>55</v>
      </c>
      <c r="E19" s="29">
        <v>0</v>
      </c>
      <c r="F19" s="29">
        <v>185</v>
      </c>
      <c r="G19" s="29">
        <v>0</v>
      </c>
      <c r="H19" s="29">
        <v>0</v>
      </c>
      <c r="I19" s="33">
        <v>916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22</v>
      </c>
      <c r="AA19" s="29">
        <v>0</v>
      </c>
      <c r="AB19" s="34">
        <v>2</v>
      </c>
      <c r="AC19" s="35">
        <v>548</v>
      </c>
      <c r="AD19" s="29"/>
      <c r="AE19" s="35">
        <v>201</v>
      </c>
      <c r="AF19" s="35">
        <v>0</v>
      </c>
      <c r="AG19" s="36">
        <v>220</v>
      </c>
      <c r="AH19" s="37"/>
    </row>
    <row r="20" spans="1:34" ht="15" x14ac:dyDescent="0.25">
      <c r="A20" s="29" t="s">
        <v>54</v>
      </c>
      <c r="B20" s="32">
        <v>6</v>
      </c>
      <c r="C20" s="29">
        <v>125</v>
      </c>
      <c r="D20" s="29">
        <v>0</v>
      </c>
      <c r="E20" s="29">
        <v>13</v>
      </c>
      <c r="F20" s="29">
        <v>165</v>
      </c>
      <c r="G20" s="29">
        <v>0</v>
      </c>
      <c r="H20" s="29">
        <v>0</v>
      </c>
      <c r="I20" s="33">
        <v>900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1</v>
      </c>
      <c r="Z20" s="29">
        <v>4</v>
      </c>
      <c r="AA20" s="29">
        <v>0</v>
      </c>
      <c r="AB20" s="34">
        <v>9</v>
      </c>
      <c r="AC20" s="35">
        <v>536</v>
      </c>
      <c r="AD20" s="29"/>
      <c r="AE20" s="35">
        <v>158</v>
      </c>
      <c r="AF20" s="35">
        <v>0</v>
      </c>
      <c r="AG20" s="36">
        <v>96</v>
      </c>
      <c r="AH20" s="37"/>
    </row>
    <row r="21" spans="1:34" ht="15" x14ac:dyDescent="0.25">
      <c r="A21" s="27"/>
      <c r="B21" s="2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</row>
    <row r="22" spans="1:34" ht="15" x14ac:dyDescent="0.25">
      <c r="A22" s="27" t="s">
        <v>55</v>
      </c>
      <c r="B22" s="27"/>
      <c r="C22" s="29"/>
      <c r="D22" s="29"/>
      <c r="E22" s="29"/>
      <c r="F22" s="29"/>
      <c r="G22" s="29"/>
      <c r="H22" s="29"/>
      <c r="I22" s="33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4"/>
      <c r="AC22" s="35"/>
      <c r="AD22" s="29"/>
      <c r="AE22" s="35"/>
      <c r="AF22" s="35"/>
      <c r="AG22" s="36"/>
      <c r="AH22" s="37"/>
    </row>
    <row r="23" spans="1:34" ht="15" x14ac:dyDescent="0.25">
      <c r="A23" s="29" t="s">
        <v>56</v>
      </c>
      <c r="B23" s="32">
        <v>4</v>
      </c>
      <c r="C23" s="29">
        <f>388+22</f>
        <v>410</v>
      </c>
      <c r="D23" s="29">
        <v>19</v>
      </c>
      <c r="E23" s="29">
        <f>23+22</f>
        <v>45</v>
      </c>
      <c r="F23" s="29">
        <f>402+25</f>
        <v>427</v>
      </c>
      <c r="G23" s="29">
        <v>157</v>
      </c>
      <c r="H23" s="29">
        <v>0</v>
      </c>
      <c r="I23" s="33">
        <v>2629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10</v>
      </c>
      <c r="Z23" s="29">
        <v>82</v>
      </c>
      <c r="AA23" s="29">
        <v>0</v>
      </c>
      <c r="AB23" s="34">
        <v>40</v>
      </c>
      <c r="AC23" s="35">
        <v>1757</v>
      </c>
      <c r="AD23" s="29"/>
      <c r="AE23" s="35">
        <v>337</v>
      </c>
      <c r="AF23" s="35">
        <v>0</v>
      </c>
      <c r="AG23" s="36">
        <v>389</v>
      </c>
      <c r="AH23" s="37"/>
    </row>
    <row r="24" spans="1:34" ht="15" x14ac:dyDescent="0.25">
      <c r="A24" s="29" t="s">
        <v>57</v>
      </c>
      <c r="B24" s="32">
        <v>1</v>
      </c>
      <c r="C24" s="29">
        <f>3789+80</f>
        <v>3869</v>
      </c>
      <c r="D24" s="29">
        <v>63</v>
      </c>
      <c r="E24" s="29">
        <f>825+30</f>
        <v>855</v>
      </c>
      <c r="F24" s="29">
        <f>3481+140</f>
        <v>3621</v>
      </c>
      <c r="G24" s="29">
        <v>597</v>
      </c>
      <c r="H24" s="29">
        <v>3</v>
      </c>
      <c r="I24" s="33">
        <v>18163</v>
      </c>
      <c r="J24" s="29">
        <f>255-15</f>
        <v>240</v>
      </c>
      <c r="K24" s="29">
        <v>0</v>
      </c>
      <c r="L24" s="29">
        <f>384+6</f>
        <v>390</v>
      </c>
      <c r="M24" s="29">
        <f>208-3</f>
        <v>205</v>
      </c>
      <c r="N24" s="29">
        <f>2251-6+1-19</f>
        <v>2227</v>
      </c>
      <c r="O24" s="29">
        <v>771</v>
      </c>
      <c r="P24" s="29">
        <v>792</v>
      </c>
      <c r="Q24" s="29">
        <v>0</v>
      </c>
      <c r="R24" s="29">
        <v>61</v>
      </c>
      <c r="S24" s="29">
        <v>0</v>
      </c>
      <c r="T24" s="29">
        <v>0</v>
      </c>
      <c r="U24" s="29">
        <v>0</v>
      </c>
      <c r="V24" s="29">
        <v>0</v>
      </c>
      <c r="W24" s="29">
        <v>300</v>
      </c>
      <c r="X24" s="29">
        <v>139</v>
      </c>
      <c r="Y24" s="29">
        <v>40</v>
      </c>
      <c r="Z24" s="29">
        <v>618</v>
      </c>
      <c r="AA24" s="29">
        <v>47</v>
      </c>
      <c r="AB24" s="34">
        <v>333</v>
      </c>
      <c r="AC24" s="35">
        <v>11635</v>
      </c>
      <c r="AD24" s="29"/>
      <c r="AE24" s="35">
        <v>5257</v>
      </c>
      <c r="AF24" s="35">
        <v>0</v>
      </c>
      <c r="AG24" s="36">
        <v>4030</v>
      </c>
      <c r="AH24" s="37">
        <v>2970</v>
      </c>
    </row>
    <row r="25" spans="1:34" ht="15" x14ac:dyDescent="0.25">
      <c r="A25" s="29" t="s">
        <v>58</v>
      </c>
      <c r="B25" s="32">
        <v>5</v>
      </c>
      <c r="C25" s="29">
        <v>100</v>
      </c>
      <c r="D25" s="29">
        <v>96</v>
      </c>
      <c r="E25" s="29">
        <v>0</v>
      </c>
      <c r="F25" s="29">
        <v>198</v>
      </c>
      <c r="G25" s="29">
        <v>0</v>
      </c>
      <c r="H25" s="29">
        <v>0</v>
      </c>
      <c r="I25" s="33">
        <v>750</v>
      </c>
      <c r="J25" s="29">
        <v>0</v>
      </c>
      <c r="K25" s="29">
        <v>0</v>
      </c>
      <c r="L25" s="29">
        <v>0</v>
      </c>
      <c r="M25" s="29">
        <f>77-24</f>
        <v>53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2</v>
      </c>
      <c r="Z25" s="29">
        <v>53</v>
      </c>
      <c r="AA25" s="29">
        <v>0</v>
      </c>
      <c r="AB25" s="34">
        <v>24</v>
      </c>
      <c r="AC25" s="35">
        <v>619</v>
      </c>
      <c r="AD25" s="29"/>
      <c r="AE25" s="35">
        <v>36</v>
      </c>
      <c r="AF25" s="35">
        <v>0</v>
      </c>
      <c r="AG25" s="36">
        <v>24</v>
      </c>
      <c r="AH25" s="37">
        <v>53</v>
      </c>
    </row>
    <row r="26" spans="1:34" ht="15" x14ac:dyDescent="0.25">
      <c r="A26" s="29" t="s">
        <v>59</v>
      </c>
      <c r="B26" s="32">
        <v>4</v>
      </c>
      <c r="C26" s="29">
        <v>322</v>
      </c>
      <c r="D26" s="29">
        <v>38</v>
      </c>
      <c r="E26" s="29">
        <v>105</v>
      </c>
      <c r="F26" s="29">
        <v>319</v>
      </c>
      <c r="G26" s="29">
        <v>127</v>
      </c>
      <c r="H26" s="29">
        <v>0</v>
      </c>
      <c r="I26" s="33">
        <v>2472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37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3</v>
      </c>
      <c r="Z26" s="29">
        <v>131</v>
      </c>
      <c r="AA26" s="29">
        <v>0</v>
      </c>
      <c r="AB26" s="34">
        <v>49</v>
      </c>
      <c r="AC26" s="35">
        <v>1452</v>
      </c>
      <c r="AD26" s="29"/>
      <c r="AE26" s="35">
        <v>128</v>
      </c>
      <c r="AF26" s="35">
        <v>0</v>
      </c>
      <c r="AG26" s="36">
        <v>498</v>
      </c>
      <c r="AH26" s="37"/>
    </row>
    <row r="27" spans="1:34" ht="15" x14ac:dyDescent="0.25">
      <c r="A27" s="29" t="s">
        <v>60</v>
      </c>
      <c r="B27" s="32">
        <v>5</v>
      </c>
      <c r="C27" s="29">
        <v>28</v>
      </c>
      <c r="D27" s="29">
        <v>4</v>
      </c>
      <c r="E27" s="29">
        <v>13</v>
      </c>
      <c r="F27" s="29">
        <v>51</v>
      </c>
      <c r="G27" s="29">
        <v>0</v>
      </c>
      <c r="H27" s="29">
        <v>0</v>
      </c>
      <c r="I27" s="33">
        <v>180</v>
      </c>
      <c r="J27" s="29">
        <v>0</v>
      </c>
      <c r="K27" s="29">
        <v>0</v>
      </c>
      <c r="L27" s="29">
        <v>0</v>
      </c>
      <c r="M27" s="29">
        <f>56-9</f>
        <v>47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18</v>
      </c>
      <c r="AA27" s="29">
        <v>0</v>
      </c>
      <c r="AB27" s="34">
        <v>2</v>
      </c>
      <c r="AC27" s="35">
        <v>155</v>
      </c>
      <c r="AD27" s="29"/>
      <c r="AE27" s="35">
        <v>0</v>
      </c>
      <c r="AF27" s="35">
        <v>0</v>
      </c>
      <c r="AG27" s="36">
        <v>0</v>
      </c>
      <c r="AH27" s="37">
        <v>47</v>
      </c>
    </row>
    <row r="28" spans="1:34" ht="15" x14ac:dyDescent="0.25">
      <c r="A28" s="29" t="s">
        <v>61</v>
      </c>
      <c r="B28" s="32">
        <v>5</v>
      </c>
      <c r="C28" s="29">
        <v>386</v>
      </c>
      <c r="D28" s="29">
        <v>89</v>
      </c>
      <c r="E28" s="29">
        <v>148</v>
      </c>
      <c r="F28" s="29">
        <v>453</v>
      </c>
      <c r="G28" s="29">
        <v>0</v>
      </c>
      <c r="H28" s="29">
        <v>0</v>
      </c>
      <c r="I28" s="33">
        <v>1692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f>259-12</f>
        <v>247</v>
      </c>
      <c r="P28" s="29">
        <v>0</v>
      </c>
      <c r="Q28" s="29">
        <v>0</v>
      </c>
      <c r="R28" s="29">
        <v>14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35</v>
      </c>
      <c r="Y28" s="29">
        <v>7</v>
      </c>
      <c r="Z28" s="29">
        <v>34</v>
      </c>
      <c r="AA28" s="29">
        <v>0</v>
      </c>
      <c r="AB28" s="34">
        <v>31</v>
      </c>
      <c r="AC28" s="35">
        <v>1287</v>
      </c>
      <c r="AD28" s="29"/>
      <c r="AE28" s="35">
        <v>232</v>
      </c>
      <c r="AF28" s="35">
        <v>0</v>
      </c>
      <c r="AG28" s="36">
        <v>150</v>
      </c>
      <c r="AH28" s="37">
        <v>247</v>
      </c>
    </row>
    <row r="29" spans="1:34" ht="15" x14ac:dyDescent="0.25">
      <c r="A29" s="29" t="s">
        <v>62</v>
      </c>
      <c r="B29" s="32">
        <v>5</v>
      </c>
      <c r="C29" s="29">
        <v>361</v>
      </c>
      <c r="D29" s="29">
        <v>143</v>
      </c>
      <c r="E29" s="29">
        <v>47</v>
      </c>
      <c r="F29" s="29">
        <v>511</v>
      </c>
      <c r="G29" s="29">
        <v>60</v>
      </c>
      <c r="H29" s="29">
        <v>0</v>
      </c>
      <c r="I29" s="33">
        <v>1955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f>231+14</f>
        <v>245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4</v>
      </c>
      <c r="Z29" s="29">
        <v>42</v>
      </c>
      <c r="AA29" s="29">
        <v>0</v>
      </c>
      <c r="AB29" s="34">
        <v>33</v>
      </c>
      <c r="AC29" s="35">
        <v>1648</v>
      </c>
      <c r="AD29" s="29"/>
      <c r="AE29" s="35">
        <v>387</v>
      </c>
      <c r="AF29" s="35">
        <v>0</v>
      </c>
      <c r="AG29" s="36">
        <v>0</v>
      </c>
      <c r="AH29" s="37">
        <v>245</v>
      </c>
    </row>
    <row r="30" spans="1:34" ht="15" x14ac:dyDescent="0.25">
      <c r="A30" s="29" t="s">
        <v>63</v>
      </c>
      <c r="B30" s="32">
        <v>7</v>
      </c>
      <c r="C30" s="29">
        <v>52</v>
      </c>
      <c r="D30" s="29">
        <v>42</v>
      </c>
      <c r="E30" s="29">
        <v>0</v>
      </c>
      <c r="F30" s="29">
        <v>112</v>
      </c>
      <c r="G30" s="29">
        <v>0</v>
      </c>
      <c r="H30" s="29">
        <v>0</v>
      </c>
      <c r="I30" s="33">
        <v>438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2</v>
      </c>
      <c r="Z30" s="29">
        <v>33</v>
      </c>
      <c r="AA30" s="29">
        <v>0</v>
      </c>
      <c r="AB30" s="34">
        <v>5</v>
      </c>
      <c r="AC30" s="35">
        <v>294</v>
      </c>
      <c r="AD30" s="29"/>
      <c r="AE30" s="35">
        <v>34</v>
      </c>
      <c r="AF30" s="35">
        <v>0</v>
      </c>
      <c r="AG30" s="36">
        <v>63</v>
      </c>
      <c r="AH30" s="37"/>
    </row>
    <row r="31" spans="1:34" ht="15" x14ac:dyDescent="0.25">
      <c r="A31" s="29" t="s">
        <v>64</v>
      </c>
      <c r="B31" s="32">
        <v>7</v>
      </c>
      <c r="C31" s="29">
        <v>71</v>
      </c>
      <c r="D31" s="29">
        <v>146</v>
      </c>
      <c r="E31" s="29">
        <v>0</v>
      </c>
      <c r="F31" s="29">
        <v>161</v>
      </c>
      <c r="G31" s="29">
        <v>499</v>
      </c>
      <c r="H31" s="29">
        <v>0</v>
      </c>
      <c r="I31" s="33">
        <v>2866</v>
      </c>
      <c r="J31" s="29">
        <v>0</v>
      </c>
      <c r="K31" s="29">
        <v>0</v>
      </c>
      <c r="L31" s="29">
        <v>0</v>
      </c>
      <c r="M31" s="29">
        <v>0</v>
      </c>
      <c r="N31" s="29">
        <v>70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5</v>
      </c>
      <c r="Z31" s="29">
        <v>48</v>
      </c>
      <c r="AA31" s="29">
        <v>0</v>
      </c>
      <c r="AB31" s="34">
        <v>25</v>
      </c>
      <c r="AC31" s="35">
        <v>1951</v>
      </c>
      <c r="AD31" s="29"/>
      <c r="AE31" s="35">
        <v>221</v>
      </c>
      <c r="AF31" s="35">
        <v>0</v>
      </c>
      <c r="AG31" s="36">
        <v>470</v>
      </c>
      <c r="AH31" s="37">
        <v>70</v>
      </c>
    </row>
    <row r="32" spans="1:34" ht="15" x14ac:dyDescent="0.25">
      <c r="A32" s="29" t="s">
        <v>65</v>
      </c>
      <c r="B32" s="32">
        <v>7</v>
      </c>
      <c r="C32" s="29">
        <v>120</v>
      </c>
      <c r="D32" s="29">
        <v>97</v>
      </c>
      <c r="E32" s="29">
        <v>29</v>
      </c>
      <c r="F32" s="29">
        <v>115</v>
      </c>
      <c r="G32" s="29">
        <v>106</v>
      </c>
      <c r="H32" s="29">
        <v>0</v>
      </c>
      <c r="I32" s="33">
        <v>840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4</v>
      </c>
      <c r="Z32" s="29">
        <v>152</v>
      </c>
      <c r="AA32" s="29">
        <v>0</v>
      </c>
      <c r="AB32" s="34">
        <v>20</v>
      </c>
      <c r="AC32" s="35">
        <v>657</v>
      </c>
      <c r="AD32" s="29"/>
      <c r="AE32" s="35">
        <v>194</v>
      </c>
      <c r="AF32" s="35">
        <v>0</v>
      </c>
      <c r="AG32" s="36">
        <v>24</v>
      </c>
      <c r="AH32" s="37"/>
    </row>
    <row r="33" spans="1:34" ht="15" x14ac:dyDescent="0.25">
      <c r="A33" s="29" t="s">
        <v>66</v>
      </c>
      <c r="B33" s="32">
        <v>5</v>
      </c>
      <c r="C33" s="29">
        <v>301</v>
      </c>
      <c r="D33" s="29">
        <v>0</v>
      </c>
      <c r="E33" s="29">
        <v>70</v>
      </c>
      <c r="F33" s="29">
        <v>340</v>
      </c>
      <c r="G33" s="29">
        <v>0</v>
      </c>
      <c r="H33" s="29">
        <v>0</v>
      </c>
      <c r="I33" s="33">
        <v>1100</v>
      </c>
      <c r="J33" s="29">
        <v>0</v>
      </c>
      <c r="K33" s="29">
        <v>0</v>
      </c>
      <c r="L33" s="29">
        <v>0</v>
      </c>
      <c r="M33" s="29">
        <f>105+6</f>
        <v>111</v>
      </c>
      <c r="N33" s="29">
        <f>62-20</f>
        <v>42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112</v>
      </c>
      <c r="X33" s="29">
        <v>0</v>
      </c>
      <c r="Y33" s="29">
        <v>2</v>
      </c>
      <c r="Z33" s="29">
        <v>50</v>
      </c>
      <c r="AA33" s="29">
        <v>40</v>
      </c>
      <c r="AB33" s="34">
        <v>56</v>
      </c>
      <c r="AC33" s="35">
        <v>935</v>
      </c>
      <c r="AD33" s="29"/>
      <c r="AE33" s="35">
        <v>48</v>
      </c>
      <c r="AF33" s="35">
        <v>0</v>
      </c>
      <c r="AG33" s="36">
        <v>67</v>
      </c>
      <c r="AH33" s="37">
        <v>153</v>
      </c>
    </row>
    <row r="34" spans="1:34" ht="15" x14ac:dyDescent="0.25">
      <c r="A34" s="29" t="s">
        <v>67</v>
      </c>
      <c r="B34" s="32">
        <v>7</v>
      </c>
      <c r="C34" s="29">
        <v>73</v>
      </c>
      <c r="D34" s="29">
        <v>144</v>
      </c>
      <c r="E34" s="29">
        <v>16</v>
      </c>
      <c r="F34" s="29">
        <v>153</v>
      </c>
      <c r="G34" s="29">
        <v>43</v>
      </c>
      <c r="H34" s="29">
        <v>0</v>
      </c>
      <c r="I34" s="33">
        <v>1035</v>
      </c>
      <c r="J34" s="29">
        <v>0</v>
      </c>
      <c r="K34" s="29">
        <v>0</v>
      </c>
      <c r="L34" s="29">
        <v>0</v>
      </c>
      <c r="M34" s="29">
        <f>81+8</f>
        <v>89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46</v>
      </c>
      <c r="AA34" s="29">
        <v>0</v>
      </c>
      <c r="AB34" s="34">
        <v>9</v>
      </c>
      <c r="AC34" s="35">
        <v>719</v>
      </c>
      <c r="AD34" s="29"/>
      <c r="AE34" s="35">
        <f>52+30</f>
        <v>82</v>
      </c>
      <c r="AF34" s="35">
        <v>0</v>
      </c>
      <c r="AG34" s="36">
        <v>49</v>
      </c>
      <c r="AH34" s="37">
        <v>89</v>
      </c>
    </row>
    <row r="35" spans="1:34" ht="15" x14ac:dyDescent="0.25">
      <c r="A35" s="29" t="s">
        <v>68</v>
      </c>
      <c r="B35" s="32">
        <v>5</v>
      </c>
      <c r="C35" s="29">
        <f>109+12</f>
        <v>121</v>
      </c>
      <c r="D35" s="29">
        <v>43</v>
      </c>
      <c r="E35" s="29">
        <f>41+18</f>
        <v>59</v>
      </c>
      <c r="F35" s="29">
        <f>152+10</f>
        <v>162</v>
      </c>
      <c r="G35" s="29">
        <v>20</v>
      </c>
      <c r="H35" s="29">
        <v>0</v>
      </c>
      <c r="I35" s="33">
        <v>813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2</v>
      </c>
      <c r="Z35" s="29">
        <v>37</v>
      </c>
      <c r="AA35" s="29">
        <v>0</v>
      </c>
      <c r="AB35" s="34">
        <v>9</v>
      </c>
      <c r="AC35" s="35">
        <v>534</v>
      </c>
      <c r="AD35" s="29"/>
      <c r="AE35" s="35">
        <v>0</v>
      </c>
      <c r="AF35" s="35">
        <v>0</v>
      </c>
      <c r="AG35" s="36">
        <v>166</v>
      </c>
      <c r="AH35" s="37"/>
    </row>
    <row r="36" spans="1:34" ht="15" x14ac:dyDescent="0.25">
      <c r="A36" s="27"/>
      <c r="B36" s="2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</row>
    <row r="37" spans="1:34" ht="15" x14ac:dyDescent="0.25">
      <c r="A37" s="27" t="s">
        <v>69</v>
      </c>
      <c r="B37" s="27"/>
      <c r="C37" s="29"/>
      <c r="D37" s="29"/>
      <c r="E37" s="29"/>
      <c r="F37" s="29"/>
      <c r="G37" s="29"/>
      <c r="H37" s="29"/>
      <c r="I37" s="33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4"/>
      <c r="AC37" s="35"/>
      <c r="AD37" s="29"/>
      <c r="AE37" s="35"/>
      <c r="AF37" s="35"/>
      <c r="AG37" s="36"/>
      <c r="AH37" s="37"/>
    </row>
    <row r="38" spans="1:34" ht="15" x14ac:dyDescent="0.25">
      <c r="A38" s="29" t="s">
        <v>70</v>
      </c>
      <c r="B38" s="32">
        <v>7</v>
      </c>
      <c r="C38" s="29">
        <v>0</v>
      </c>
      <c r="D38" s="29">
        <v>137</v>
      </c>
      <c r="E38" s="29">
        <v>0</v>
      </c>
      <c r="F38" s="29">
        <v>161</v>
      </c>
      <c r="G38" s="29">
        <v>13</v>
      </c>
      <c r="H38" s="29">
        <v>0</v>
      </c>
      <c r="I38" s="33">
        <v>636</v>
      </c>
      <c r="J38" s="29">
        <v>0</v>
      </c>
      <c r="K38" s="29">
        <v>0</v>
      </c>
      <c r="L38" s="29">
        <v>0</v>
      </c>
      <c r="M38" s="29">
        <v>0</v>
      </c>
      <c r="N38" s="29">
        <f>44-17</f>
        <v>27</v>
      </c>
      <c r="O38" s="29">
        <f>49+25</f>
        <v>74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1</v>
      </c>
      <c r="Z38" s="29">
        <v>166</v>
      </c>
      <c r="AA38" s="29">
        <v>0</v>
      </c>
      <c r="AB38" s="34">
        <v>3</v>
      </c>
      <c r="AC38" s="35">
        <v>502</v>
      </c>
      <c r="AD38" s="29"/>
      <c r="AE38" s="35">
        <v>19</v>
      </c>
      <c r="AF38" s="35">
        <v>0</v>
      </c>
      <c r="AG38" s="36">
        <v>0</v>
      </c>
      <c r="AH38" s="37">
        <v>101</v>
      </c>
    </row>
    <row r="39" spans="1:34" ht="15" x14ac:dyDescent="0.25">
      <c r="A39" s="29" t="s">
        <v>71</v>
      </c>
      <c r="B39" s="32">
        <v>5</v>
      </c>
      <c r="C39" s="29">
        <f>305+40</f>
        <v>345</v>
      </c>
      <c r="D39" s="29">
        <v>43</v>
      </c>
      <c r="E39" s="29">
        <v>76</v>
      </c>
      <c r="F39" s="29">
        <v>206</v>
      </c>
      <c r="G39" s="29">
        <v>173</v>
      </c>
      <c r="H39" s="29">
        <v>0</v>
      </c>
      <c r="I39" s="33">
        <v>1441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127</v>
      </c>
      <c r="P39" s="29">
        <v>28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136</v>
      </c>
      <c r="AA39" s="29">
        <v>0</v>
      </c>
      <c r="AB39" s="34">
        <v>25</v>
      </c>
      <c r="AC39" s="35">
        <v>1161</v>
      </c>
      <c r="AD39" s="29"/>
      <c r="AE39" s="35">
        <v>390</v>
      </c>
      <c r="AF39" s="35">
        <v>99</v>
      </c>
      <c r="AG39" s="36">
        <v>28</v>
      </c>
      <c r="AH39" s="37">
        <v>127</v>
      </c>
    </row>
    <row r="40" spans="1:34" ht="15" x14ac:dyDescent="0.25">
      <c r="A40" s="29" t="s">
        <v>72</v>
      </c>
      <c r="B40" s="32">
        <v>5</v>
      </c>
      <c r="C40" s="29">
        <v>219</v>
      </c>
      <c r="D40" s="29">
        <v>0</v>
      </c>
      <c r="E40" s="29">
        <v>104</v>
      </c>
      <c r="F40" s="29">
        <v>212</v>
      </c>
      <c r="G40" s="29">
        <v>0</v>
      </c>
      <c r="H40" s="29">
        <v>0</v>
      </c>
      <c r="I40" s="33">
        <v>879</v>
      </c>
      <c r="J40" s="29">
        <v>0</v>
      </c>
      <c r="K40" s="29">
        <v>0</v>
      </c>
      <c r="L40" s="29">
        <f>99+1</f>
        <v>100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161</v>
      </c>
      <c r="AA40" s="29">
        <v>0</v>
      </c>
      <c r="AB40" s="34">
        <v>19</v>
      </c>
      <c r="AC40" s="35">
        <v>639</v>
      </c>
      <c r="AD40" s="29"/>
      <c r="AE40" s="35">
        <v>140</v>
      </c>
      <c r="AF40" s="35">
        <v>0</v>
      </c>
      <c r="AG40" s="36">
        <v>106</v>
      </c>
      <c r="AH40" s="37">
        <v>100</v>
      </c>
    </row>
    <row r="41" spans="1:34" ht="15" x14ac:dyDescent="0.25">
      <c r="A41" s="29" t="s">
        <v>73</v>
      </c>
      <c r="B41" s="32">
        <v>5</v>
      </c>
      <c r="C41" s="29">
        <v>79</v>
      </c>
      <c r="D41" s="29">
        <v>0</v>
      </c>
      <c r="E41" s="29">
        <v>0</v>
      </c>
      <c r="F41" s="29">
        <v>51</v>
      </c>
      <c r="G41" s="29">
        <v>0</v>
      </c>
      <c r="H41" s="29">
        <v>0</v>
      </c>
      <c r="I41" s="33">
        <v>232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f>76+6</f>
        <v>82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7</v>
      </c>
      <c r="AA41" s="29">
        <v>0</v>
      </c>
      <c r="AB41" s="34">
        <v>4</v>
      </c>
      <c r="AC41" s="35">
        <v>170</v>
      </c>
      <c r="AD41" s="29"/>
      <c r="AE41" s="35">
        <v>0</v>
      </c>
      <c r="AF41" s="35">
        <v>0</v>
      </c>
      <c r="AG41" s="36">
        <v>0</v>
      </c>
      <c r="AH41" s="37">
        <v>82</v>
      </c>
    </row>
    <row r="42" spans="1:34" ht="15" x14ac:dyDescent="0.25">
      <c r="A42" s="29" t="s">
        <v>74</v>
      </c>
      <c r="B42" s="32">
        <v>1</v>
      </c>
      <c r="C42" s="29">
        <f>5300</f>
        <v>5300</v>
      </c>
      <c r="D42" s="29">
        <v>30</v>
      </c>
      <c r="E42" s="29">
        <v>644</v>
      </c>
      <c r="F42" s="29">
        <f>4786+120</f>
        <v>4906</v>
      </c>
      <c r="G42" s="29">
        <v>1420</v>
      </c>
      <c r="H42" s="29">
        <v>237</v>
      </c>
      <c r="I42" s="33">
        <v>26465</v>
      </c>
      <c r="J42" s="29">
        <f>428-38+46-16</f>
        <v>420</v>
      </c>
      <c r="K42" s="29">
        <v>0</v>
      </c>
      <c r="L42" s="29">
        <v>0</v>
      </c>
      <c r="M42" s="29">
        <v>0</v>
      </c>
      <c r="N42" s="29">
        <v>102</v>
      </c>
      <c r="O42" s="29">
        <v>0</v>
      </c>
      <c r="P42" s="29">
        <f>585+6</f>
        <v>591</v>
      </c>
      <c r="Q42" s="29">
        <f>55-36</f>
        <v>19</v>
      </c>
      <c r="R42" s="29">
        <v>38</v>
      </c>
      <c r="S42" s="29">
        <v>0</v>
      </c>
      <c r="T42" s="29">
        <v>0</v>
      </c>
      <c r="U42" s="29">
        <v>41</v>
      </c>
      <c r="V42" s="29">
        <v>0</v>
      </c>
      <c r="W42" s="29">
        <v>150</v>
      </c>
      <c r="X42" s="29">
        <v>0</v>
      </c>
      <c r="Y42" s="29">
        <v>38</v>
      </c>
      <c r="Z42" s="29">
        <v>355</v>
      </c>
      <c r="AA42" s="29">
        <v>205</v>
      </c>
      <c r="AB42" s="34">
        <v>381</v>
      </c>
      <c r="AC42" s="35">
        <v>17530</v>
      </c>
      <c r="AD42" s="29"/>
      <c r="AE42" s="35">
        <v>6010</v>
      </c>
      <c r="AF42" s="35">
        <v>130</v>
      </c>
      <c r="AG42" s="36">
        <v>5040</v>
      </c>
      <c r="AH42" s="37">
        <v>120</v>
      </c>
    </row>
    <row r="43" spans="1:34" ht="15" x14ac:dyDescent="0.25">
      <c r="A43" s="29" t="s">
        <v>75</v>
      </c>
      <c r="B43" s="32">
        <v>7</v>
      </c>
      <c r="C43" s="29">
        <v>0</v>
      </c>
      <c r="D43" s="29">
        <v>71</v>
      </c>
      <c r="E43" s="29">
        <v>10</v>
      </c>
      <c r="F43" s="29">
        <v>58</v>
      </c>
      <c r="G43" s="29">
        <v>0</v>
      </c>
      <c r="H43" s="29">
        <v>0</v>
      </c>
      <c r="I43" s="33">
        <v>235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f>73+10</f>
        <v>83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14</v>
      </c>
      <c r="AA43" s="29">
        <v>0</v>
      </c>
      <c r="AB43" s="34">
        <v>2</v>
      </c>
      <c r="AC43" s="35">
        <v>179</v>
      </c>
      <c r="AD43" s="29"/>
      <c r="AE43" s="35">
        <v>0</v>
      </c>
      <c r="AF43" s="35">
        <v>0</v>
      </c>
      <c r="AG43" s="36">
        <v>83</v>
      </c>
      <c r="AH43" s="37">
        <v>0</v>
      </c>
    </row>
    <row r="44" spans="1:34" ht="15" x14ac:dyDescent="0.25">
      <c r="A44" s="29" t="s">
        <v>76</v>
      </c>
      <c r="B44" s="32">
        <v>7</v>
      </c>
      <c r="C44" s="29">
        <v>64</v>
      </c>
      <c r="D44" s="29">
        <v>67</v>
      </c>
      <c r="E44" s="29">
        <f>16+18</f>
        <v>34</v>
      </c>
      <c r="F44" s="29">
        <v>117</v>
      </c>
      <c r="G44" s="29">
        <v>35</v>
      </c>
      <c r="H44" s="29">
        <v>0</v>
      </c>
      <c r="I44" s="33">
        <v>819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f>75+12</f>
        <v>87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1</v>
      </c>
      <c r="Z44" s="29">
        <v>217</v>
      </c>
      <c r="AA44" s="29">
        <v>0</v>
      </c>
      <c r="AB44" s="34">
        <v>8</v>
      </c>
      <c r="AC44" s="35">
        <v>519</v>
      </c>
      <c r="AD44" s="29"/>
      <c r="AE44" s="35">
        <v>0</v>
      </c>
      <c r="AF44" s="35">
        <v>0</v>
      </c>
      <c r="AG44" s="36">
        <v>153</v>
      </c>
      <c r="AH44" s="37"/>
    </row>
    <row r="45" spans="1:34" ht="15" x14ac:dyDescent="0.25">
      <c r="A45" s="29" t="s">
        <v>77</v>
      </c>
      <c r="B45" s="32">
        <v>4</v>
      </c>
      <c r="C45" s="29">
        <v>144</v>
      </c>
      <c r="D45" s="29">
        <v>0</v>
      </c>
      <c r="E45" s="29">
        <v>26</v>
      </c>
      <c r="F45" s="29">
        <v>165</v>
      </c>
      <c r="G45" s="29">
        <v>26</v>
      </c>
      <c r="H45" s="29">
        <v>0</v>
      </c>
      <c r="I45" s="33">
        <v>743</v>
      </c>
      <c r="J45" s="29">
        <v>0</v>
      </c>
      <c r="K45" s="29">
        <v>0</v>
      </c>
      <c r="L45" s="29">
        <v>0</v>
      </c>
      <c r="M45" s="29">
        <v>0</v>
      </c>
      <c r="N45" s="29">
        <v>64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122</v>
      </c>
      <c r="Y45" s="29">
        <v>2</v>
      </c>
      <c r="Z45" s="29">
        <v>51</v>
      </c>
      <c r="AA45" s="29">
        <v>0</v>
      </c>
      <c r="AB45" s="34">
        <v>5</v>
      </c>
      <c r="AC45" s="35">
        <v>548</v>
      </c>
      <c r="AD45" s="29"/>
      <c r="AE45" s="35">
        <v>99</v>
      </c>
      <c r="AF45" s="35">
        <v>0</v>
      </c>
      <c r="AG45" s="36">
        <v>80</v>
      </c>
      <c r="AH45" s="37">
        <v>64</v>
      </c>
    </row>
    <row r="46" spans="1:34" ht="15" x14ac:dyDescent="0.25">
      <c r="A46" s="29" t="s">
        <v>78</v>
      </c>
      <c r="B46" s="32">
        <v>7</v>
      </c>
      <c r="C46" s="29">
        <f>256+10</f>
        <v>266</v>
      </c>
      <c r="D46" s="29">
        <v>29</v>
      </c>
      <c r="E46" s="29">
        <v>27</v>
      </c>
      <c r="F46" s="29">
        <f>254+20</f>
        <v>274</v>
      </c>
      <c r="G46" s="29">
        <v>201</v>
      </c>
      <c r="H46" s="29">
        <v>0</v>
      </c>
      <c r="I46" s="33">
        <v>1854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4</v>
      </c>
      <c r="Z46" s="29">
        <v>58</v>
      </c>
      <c r="AA46" s="29">
        <v>0</v>
      </c>
      <c r="AB46" s="34">
        <v>1</v>
      </c>
      <c r="AC46" s="35">
        <v>1340</v>
      </c>
      <c r="AD46" s="29"/>
      <c r="AE46" s="35">
        <v>333</v>
      </c>
      <c r="AF46" s="35">
        <v>0</v>
      </c>
      <c r="AG46" s="36">
        <v>168</v>
      </c>
      <c r="AH46" s="37"/>
    </row>
    <row r="47" spans="1:34" ht="15" x14ac:dyDescent="0.25">
      <c r="A47" s="29" t="s">
        <v>79</v>
      </c>
      <c r="B47" s="32">
        <v>7</v>
      </c>
      <c r="C47" s="29">
        <v>158</v>
      </c>
      <c r="D47" s="29">
        <v>39</v>
      </c>
      <c r="E47" s="29">
        <v>0</v>
      </c>
      <c r="F47" s="29">
        <v>134</v>
      </c>
      <c r="G47" s="29">
        <v>141</v>
      </c>
      <c r="H47" s="29">
        <v>0</v>
      </c>
      <c r="I47" s="33">
        <v>1392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74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37</v>
      </c>
      <c r="AA47" s="29">
        <v>0</v>
      </c>
      <c r="AB47" s="34">
        <v>18</v>
      </c>
      <c r="AC47" s="35">
        <v>902</v>
      </c>
      <c r="AD47" s="29"/>
      <c r="AE47" s="35">
        <v>138</v>
      </c>
      <c r="AF47" s="35">
        <v>58</v>
      </c>
      <c r="AG47" s="36">
        <v>226</v>
      </c>
      <c r="AH47" s="37">
        <v>74</v>
      </c>
    </row>
    <row r="48" spans="1:34" ht="15" x14ac:dyDescent="0.25">
      <c r="A48" s="29" t="s">
        <v>80</v>
      </c>
      <c r="B48" s="32">
        <v>5</v>
      </c>
      <c r="C48" s="29">
        <v>209</v>
      </c>
      <c r="D48" s="29">
        <v>70</v>
      </c>
      <c r="E48" s="29">
        <v>62</v>
      </c>
      <c r="F48" s="29">
        <v>271</v>
      </c>
      <c r="G48" s="29">
        <v>114</v>
      </c>
      <c r="H48" s="29">
        <v>0</v>
      </c>
      <c r="I48" s="33">
        <v>2092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f>145+1</f>
        <v>146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6</v>
      </c>
      <c r="Z48" s="29">
        <v>87</v>
      </c>
      <c r="AA48" s="29">
        <v>0</v>
      </c>
      <c r="AB48" s="34">
        <v>41</v>
      </c>
      <c r="AC48" s="35">
        <v>1349</v>
      </c>
      <c r="AD48" s="29"/>
      <c r="AE48" s="35">
        <v>233</v>
      </c>
      <c r="AF48" s="35">
        <v>0</v>
      </c>
      <c r="AG48" s="36">
        <v>185</v>
      </c>
      <c r="AH48" s="37">
        <v>146</v>
      </c>
    </row>
    <row r="49" spans="1:34" ht="15" x14ac:dyDescent="0.25">
      <c r="A49" s="29" t="s">
        <v>81</v>
      </c>
      <c r="B49" s="32">
        <v>5</v>
      </c>
      <c r="C49" s="29">
        <v>128</v>
      </c>
      <c r="D49" s="29">
        <v>0</v>
      </c>
      <c r="E49" s="29">
        <v>17</v>
      </c>
      <c r="F49" s="29">
        <v>107</v>
      </c>
      <c r="G49" s="29">
        <v>53</v>
      </c>
      <c r="H49" s="29">
        <v>0</v>
      </c>
      <c r="I49" s="33">
        <v>768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f>36+1</f>
        <v>37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128</v>
      </c>
      <c r="AA49" s="29">
        <v>0</v>
      </c>
      <c r="AB49" s="34">
        <v>21</v>
      </c>
      <c r="AC49" s="35">
        <v>522</v>
      </c>
      <c r="AD49" s="29"/>
      <c r="AE49" s="35">
        <v>113</v>
      </c>
      <c r="AF49" s="35">
        <v>0</v>
      </c>
      <c r="AG49" s="36">
        <v>102</v>
      </c>
      <c r="AH49" s="37">
        <v>17</v>
      </c>
    </row>
    <row r="50" spans="1:34" ht="15" x14ac:dyDescent="0.25">
      <c r="A50" s="27"/>
      <c r="B50" s="2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</row>
    <row r="51" spans="1:34" ht="15" x14ac:dyDescent="0.25">
      <c r="A51" s="27" t="s">
        <v>82</v>
      </c>
      <c r="B51" s="27"/>
      <c r="C51" s="29"/>
      <c r="D51" s="29"/>
      <c r="E51" s="29"/>
      <c r="F51" s="29"/>
      <c r="G51" s="29"/>
      <c r="H51" s="29"/>
      <c r="I51" s="33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34"/>
      <c r="AC51" s="35"/>
      <c r="AD51" s="29"/>
      <c r="AE51" s="35"/>
      <c r="AF51" s="35"/>
      <c r="AG51" s="36"/>
      <c r="AH51" s="37"/>
    </row>
    <row r="52" spans="1:34" ht="15" x14ac:dyDescent="0.25">
      <c r="A52" s="29" t="s">
        <v>83</v>
      </c>
      <c r="B52" s="32">
        <v>3</v>
      </c>
      <c r="C52" s="29">
        <v>1221</v>
      </c>
      <c r="D52" s="29">
        <v>69</v>
      </c>
      <c r="E52" s="29">
        <v>81</v>
      </c>
      <c r="F52" s="29">
        <v>1161</v>
      </c>
      <c r="G52" s="29">
        <v>191</v>
      </c>
      <c r="H52" s="29">
        <v>0</v>
      </c>
      <c r="I52" s="33">
        <v>6500</v>
      </c>
      <c r="J52" s="29">
        <v>117</v>
      </c>
      <c r="K52" s="29">
        <v>143</v>
      </c>
      <c r="L52" s="29">
        <v>0</v>
      </c>
      <c r="M52" s="29">
        <v>0</v>
      </c>
      <c r="N52" s="29">
        <v>13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5</v>
      </c>
      <c r="X52" s="29">
        <v>73</v>
      </c>
      <c r="Y52" s="29">
        <v>3</v>
      </c>
      <c r="Z52" s="29">
        <v>120</v>
      </c>
      <c r="AA52" s="29">
        <v>110</v>
      </c>
      <c r="AB52" s="34">
        <v>123</v>
      </c>
      <c r="AC52" s="35">
        <v>3753</v>
      </c>
      <c r="AD52" s="29"/>
      <c r="AE52" s="35">
        <f>1708-41</f>
        <v>1667</v>
      </c>
      <c r="AF52" s="35">
        <v>0</v>
      </c>
      <c r="AG52" s="36">
        <v>1400</v>
      </c>
      <c r="AH52" s="37">
        <v>16</v>
      </c>
    </row>
    <row r="53" spans="1:34" ht="15" x14ac:dyDescent="0.25">
      <c r="A53" s="29" t="s">
        <v>84</v>
      </c>
      <c r="B53" s="32">
        <v>4</v>
      </c>
      <c r="C53" s="29">
        <v>710</v>
      </c>
      <c r="D53" s="29">
        <v>45</v>
      </c>
      <c r="E53" s="29">
        <v>48</v>
      </c>
      <c r="F53" s="29">
        <v>632</v>
      </c>
      <c r="G53" s="29">
        <v>82</v>
      </c>
      <c r="H53" s="29">
        <v>0</v>
      </c>
      <c r="I53" s="33">
        <v>3063</v>
      </c>
      <c r="J53" s="29">
        <v>0</v>
      </c>
      <c r="K53" s="29">
        <v>0</v>
      </c>
      <c r="L53" s="29">
        <v>0</v>
      </c>
      <c r="M53" s="29">
        <f>88-10</f>
        <v>78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20</v>
      </c>
      <c r="U53" s="29">
        <v>0</v>
      </c>
      <c r="V53" s="29">
        <v>0</v>
      </c>
      <c r="W53" s="29">
        <v>31</v>
      </c>
      <c r="X53" s="29">
        <v>86</v>
      </c>
      <c r="Y53" s="29">
        <v>3</v>
      </c>
      <c r="Z53" s="29">
        <v>85</v>
      </c>
      <c r="AA53" s="29">
        <v>24</v>
      </c>
      <c r="AB53" s="34">
        <v>65</v>
      </c>
      <c r="AC53" s="35">
        <v>2176</v>
      </c>
      <c r="AD53" s="29"/>
      <c r="AE53" s="35">
        <v>776</v>
      </c>
      <c r="AF53" s="35">
        <v>0</v>
      </c>
      <c r="AG53" s="36">
        <v>210</v>
      </c>
      <c r="AH53" s="37">
        <v>78</v>
      </c>
    </row>
    <row r="54" spans="1:34" ht="15" x14ac:dyDescent="0.25">
      <c r="A54" s="29" t="s">
        <v>85</v>
      </c>
      <c r="B54" s="32">
        <v>6</v>
      </c>
      <c r="C54" s="29">
        <v>59</v>
      </c>
      <c r="D54" s="29">
        <v>57</v>
      </c>
      <c r="E54" s="29">
        <v>0</v>
      </c>
      <c r="F54" s="29">
        <v>139</v>
      </c>
      <c r="G54" s="29">
        <v>24</v>
      </c>
      <c r="H54" s="29">
        <v>0</v>
      </c>
      <c r="I54" s="33">
        <v>842</v>
      </c>
      <c r="J54" s="29">
        <v>0</v>
      </c>
      <c r="K54" s="29">
        <v>0</v>
      </c>
      <c r="L54" s="29">
        <v>0</v>
      </c>
      <c r="M54" s="29">
        <f>40-18</f>
        <v>22</v>
      </c>
      <c r="N54" s="29">
        <v>0</v>
      </c>
      <c r="O54" s="29">
        <v>17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1</v>
      </c>
      <c r="Z54" s="29">
        <v>50</v>
      </c>
      <c r="AA54" s="29">
        <v>9</v>
      </c>
      <c r="AB54" s="34">
        <v>25</v>
      </c>
      <c r="AC54" s="35">
        <v>547</v>
      </c>
      <c r="AD54" s="29"/>
      <c r="AE54" s="35">
        <v>137</v>
      </c>
      <c r="AF54" s="35">
        <v>0</v>
      </c>
      <c r="AG54" s="36">
        <v>132</v>
      </c>
      <c r="AH54" s="37">
        <v>39</v>
      </c>
    </row>
    <row r="55" spans="1:34" ht="15" x14ac:dyDescent="0.25">
      <c r="A55" s="29" t="s">
        <v>86</v>
      </c>
      <c r="B55" s="32">
        <v>6</v>
      </c>
      <c r="C55" s="29">
        <v>38</v>
      </c>
      <c r="D55" s="29">
        <v>36</v>
      </c>
      <c r="E55" s="29">
        <v>0</v>
      </c>
      <c r="F55" s="29">
        <v>53</v>
      </c>
      <c r="G55" s="29">
        <v>21</v>
      </c>
      <c r="H55" s="29">
        <v>0</v>
      </c>
      <c r="I55" s="33">
        <v>327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60</v>
      </c>
      <c r="AA55" s="29">
        <v>15</v>
      </c>
      <c r="AB55" s="34">
        <v>12</v>
      </c>
      <c r="AC55" s="35">
        <v>221</v>
      </c>
      <c r="AD55" s="29"/>
      <c r="AE55" s="35">
        <v>0</v>
      </c>
      <c r="AF55" s="35">
        <v>21</v>
      </c>
      <c r="AG55" s="36">
        <v>53</v>
      </c>
      <c r="AH55" s="37"/>
    </row>
    <row r="56" spans="1:34" ht="15" x14ac:dyDescent="0.25">
      <c r="A56" s="29" t="s">
        <v>87</v>
      </c>
      <c r="B56" s="32">
        <v>5</v>
      </c>
      <c r="C56" s="29">
        <v>177</v>
      </c>
      <c r="D56" s="29">
        <v>41</v>
      </c>
      <c r="E56" s="29">
        <v>0</v>
      </c>
      <c r="F56" s="29">
        <v>186</v>
      </c>
      <c r="G56" s="29">
        <v>0</v>
      </c>
      <c r="H56" s="29">
        <v>0</v>
      </c>
      <c r="I56" s="33">
        <v>851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1</v>
      </c>
      <c r="Z56" s="29">
        <v>31</v>
      </c>
      <c r="AA56" s="29">
        <v>0</v>
      </c>
      <c r="AB56" s="34">
        <v>32</v>
      </c>
      <c r="AC56" s="35">
        <v>576</v>
      </c>
      <c r="AD56" s="29"/>
      <c r="AE56" s="35">
        <v>125</v>
      </c>
      <c r="AF56" s="35">
        <v>0</v>
      </c>
      <c r="AG56" s="36">
        <v>122</v>
      </c>
      <c r="AH56" s="37"/>
    </row>
    <row r="57" spans="1:34" ht="15" x14ac:dyDescent="0.25">
      <c r="A57" s="29" t="s">
        <v>88</v>
      </c>
      <c r="B57" s="32">
        <v>5</v>
      </c>
      <c r="C57" s="29">
        <v>185</v>
      </c>
      <c r="D57" s="29">
        <v>95</v>
      </c>
      <c r="E57" s="29">
        <v>0</v>
      </c>
      <c r="F57" s="29">
        <v>286</v>
      </c>
      <c r="G57" s="29">
        <v>36</v>
      </c>
      <c r="H57" s="29">
        <v>0</v>
      </c>
      <c r="I57" s="33">
        <v>1668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4</v>
      </c>
      <c r="Z57" s="29">
        <v>106</v>
      </c>
      <c r="AA57" s="29">
        <v>0</v>
      </c>
      <c r="AB57" s="34">
        <v>53</v>
      </c>
      <c r="AC57" s="35">
        <v>1080</v>
      </c>
      <c r="AD57" s="29"/>
      <c r="AE57" s="35">
        <v>233</v>
      </c>
      <c r="AF57" s="35">
        <v>0</v>
      </c>
      <c r="AG57" s="36">
        <v>160</v>
      </c>
      <c r="AH57" s="37"/>
    </row>
    <row r="58" spans="1:34" ht="15" x14ac:dyDescent="0.25">
      <c r="A58" s="29" t="s">
        <v>89</v>
      </c>
      <c r="B58" s="32">
        <v>7</v>
      </c>
      <c r="C58" s="29">
        <v>153</v>
      </c>
      <c r="D58" s="29">
        <v>0</v>
      </c>
      <c r="E58" s="29">
        <v>0</v>
      </c>
      <c r="F58" s="29">
        <v>145</v>
      </c>
      <c r="G58" s="29">
        <v>50</v>
      </c>
      <c r="H58" s="29">
        <v>0</v>
      </c>
      <c r="I58" s="33">
        <v>1147</v>
      </c>
      <c r="J58" s="29">
        <v>0</v>
      </c>
      <c r="K58" s="29">
        <v>0</v>
      </c>
      <c r="L58" s="29">
        <v>0</v>
      </c>
      <c r="M58" s="29">
        <f>87+2</f>
        <v>89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31</v>
      </c>
      <c r="AA58" s="29">
        <v>0</v>
      </c>
      <c r="AB58" s="34">
        <v>24</v>
      </c>
      <c r="AC58" s="35">
        <v>686</v>
      </c>
      <c r="AD58" s="29"/>
      <c r="AE58" s="35">
        <v>177</v>
      </c>
      <c r="AF58" s="35">
        <v>0</v>
      </c>
      <c r="AG58" s="36">
        <v>153</v>
      </c>
      <c r="AH58" s="37">
        <v>89</v>
      </c>
    </row>
    <row r="59" spans="1:34" ht="15" x14ac:dyDescent="0.25">
      <c r="A59" s="29" t="s">
        <v>90</v>
      </c>
      <c r="B59" s="32">
        <v>4</v>
      </c>
      <c r="C59" s="29">
        <v>432</v>
      </c>
      <c r="D59" s="29">
        <v>27</v>
      </c>
      <c r="E59" s="29">
        <v>86</v>
      </c>
      <c r="F59" s="29">
        <v>418</v>
      </c>
      <c r="G59" s="29">
        <v>72</v>
      </c>
      <c r="H59" s="29">
        <v>16</v>
      </c>
      <c r="I59" s="33">
        <v>2387</v>
      </c>
      <c r="J59" s="29">
        <f>105+1</f>
        <v>106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1</v>
      </c>
      <c r="Z59" s="29">
        <v>83</v>
      </c>
      <c r="AA59" s="29">
        <v>0</v>
      </c>
      <c r="AB59" s="34">
        <v>33</v>
      </c>
      <c r="AC59" s="35">
        <v>1533</v>
      </c>
      <c r="AD59" s="29"/>
      <c r="AE59" s="35">
        <v>100</v>
      </c>
      <c r="AF59" s="35">
        <v>0</v>
      </c>
      <c r="AG59" s="36">
        <v>365</v>
      </c>
      <c r="AH59" s="37"/>
    </row>
    <row r="60" spans="1:34" ht="15" x14ac:dyDescent="0.25">
      <c r="A60" s="29" t="s">
        <v>91</v>
      </c>
      <c r="B60" s="32">
        <v>7</v>
      </c>
      <c r="C60" s="29">
        <v>73</v>
      </c>
      <c r="D60" s="29">
        <v>153</v>
      </c>
      <c r="E60" s="29">
        <v>37</v>
      </c>
      <c r="F60" s="29">
        <v>216</v>
      </c>
      <c r="G60" s="29">
        <v>15</v>
      </c>
      <c r="H60" s="29">
        <v>0</v>
      </c>
      <c r="I60" s="33">
        <v>1310</v>
      </c>
      <c r="J60" s="29">
        <v>0</v>
      </c>
      <c r="K60" s="29">
        <v>0</v>
      </c>
      <c r="L60" s="29">
        <v>0</v>
      </c>
      <c r="M60" s="29">
        <v>41</v>
      </c>
      <c r="N60" s="29">
        <f>68+15</f>
        <v>83</v>
      </c>
      <c r="O60" s="29">
        <f>10-10</f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51</v>
      </c>
      <c r="Y60" s="29">
        <v>1</v>
      </c>
      <c r="Z60" s="29">
        <v>140</v>
      </c>
      <c r="AA60" s="29">
        <v>0</v>
      </c>
      <c r="AB60" s="34">
        <v>24</v>
      </c>
      <c r="AC60" s="35">
        <v>845</v>
      </c>
      <c r="AD60" s="29"/>
      <c r="AE60" s="35">
        <f>218-38</f>
        <v>180</v>
      </c>
      <c r="AF60" s="35">
        <v>0</v>
      </c>
      <c r="AG60" s="36">
        <v>116</v>
      </c>
      <c r="AH60" s="37">
        <v>124</v>
      </c>
    </row>
    <row r="61" spans="1:34" ht="15" x14ac:dyDescent="0.25">
      <c r="A61" s="29" t="s">
        <v>92</v>
      </c>
      <c r="B61" s="32">
        <v>7</v>
      </c>
      <c r="C61" s="29">
        <v>24</v>
      </c>
      <c r="D61" s="29">
        <v>0</v>
      </c>
      <c r="E61" s="29">
        <v>0</v>
      </c>
      <c r="F61" s="29">
        <v>33</v>
      </c>
      <c r="G61" s="29">
        <v>0</v>
      </c>
      <c r="H61" s="29">
        <v>0</v>
      </c>
      <c r="I61" s="33">
        <v>176</v>
      </c>
      <c r="J61" s="29">
        <v>0</v>
      </c>
      <c r="K61" s="29">
        <v>0</v>
      </c>
      <c r="L61" s="29">
        <v>0</v>
      </c>
      <c r="M61" s="29">
        <f>37+18</f>
        <v>55</v>
      </c>
      <c r="N61" s="29">
        <f>11-11</f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38</v>
      </c>
      <c r="AA61" s="29">
        <v>0</v>
      </c>
      <c r="AB61" s="34">
        <v>3</v>
      </c>
      <c r="AC61" s="35">
        <v>123</v>
      </c>
      <c r="AD61" s="29"/>
      <c r="AE61" s="35">
        <v>0</v>
      </c>
      <c r="AF61" s="35">
        <v>0</v>
      </c>
      <c r="AG61" s="36">
        <v>0</v>
      </c>
      <c r="AH61" s="37">
        <v>55</v>
      </c>
    </row>
    <row r="62" spans="1:34" ht="15" x14ac:dyDescent="0.25">
      <c r="A62" s="27"/>
      <c r="B62" s="2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</row>
    <row r="63" spans="1:34" ht="15" x14ac:dyDescent="0.25">
      <c r="A63" s="27" t="s">
        <v>93</v>
      </c>
      <c r="B63" s="27"/>
      <c r="C63" s="29"/>
      <c r="D63" s="29"/>
      <c r="E63" s="29"/>
      <c r="F63" s="29"/>
      <c r="G63" s="29"/>
      <c r="H63" s="29"/>
      <c r="I63" s="33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34"/>
      <c r="AC63" s="35"/>
      <c r="AD63" s="29"/>
      <c r="AE63" s="35"/>
      <c r="AF63" s="35"/>
      <c r="AG63" s="36"/>
      <c r="AH63" s="37"/>
    </row>
    <row r="64" spans="1:34" ht="15" x14ac:dyDescent="0.25">
      <c r="A64" s="29" t="s">
        <v>94</v>
      </c>
      <c r="B64" s="32">
        <v>6</v>
      </c>
      <c r="C64" s="29">
        <v>65</v>
      </c>
      <c r="D64" s="29">
        <v>0</v>
      </c>
      <c r="E64" s="29">
        <v>19</v>
      </c>
      <c r="F64" s="29">
        <v>67</v>
      </c>
      <c r="G64" s="29">
        <v>26</v>
      </c>
      <c r="H64" s="29">
        <v>0</v>
      </c>
      <c r="I64" s="33">
        <v>537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22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2</v>
      </c>
      <c r="Z64" s="29">
        <v>24</v>
      </c>
      <c r="AA64" s="29">
        <v>15</v>
      </c>
      <c r="AB64" s="34">
        <v>30</v>
      </c>
      <c r="AC64" s="35">
        <v>310</v>
      </c>
      <c r="AD64" s="29"/>
      <c r="AE64" s="35">
        <v>30</v>
      </c>
      <c r="AF64" s="35">
        <v>0</v>
      </c>
      <c r="AG64" s="36">
        <v>95</v>
      </c>
      <c r="AH64" s="37">
        <v>22</v>
      </c>
    </row>
    <row r="65" spans="1:34" ht="15" x14ac:dyDescent="0.25">
      <c r="A65" s="29" t="s">
        <v>95</v>
      </c>
      <c r="B65" s="32">
        <v>7</v>
      </c>
      <c r="C65" s="29">
        <v>0</v>
      </c>
      <c r="D65" s="29">
        <v>19</v>
      </c>
      <c r="E65" s="29">
        <v>0</v>
      </c>
      <c r="F65" s="29">
        <v>10</v>
      </c>
      <c r="G65" s="29">
        <v>0</v>
      </c>
      <c r="H65" s="29">
        <v>0</v>
      </c>
      <c r="I65" s="33">
        <v>108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2</v>
      </c>
      <c r="AA65" s="29">
        <v>0</v>
      </c>
      <c r="AB65" s="34">
        <v>10</v>
      </c>
      <c r="AC65" s="35">
        <v>59</v>
      </c>
      <c r="AD65" s="29"/>
      <c r="AE65" s="35">
        <v>20</v>
      </c>
      <c r="AF65" s="35">
        <v>0</v>
      </c>
      <c r="AG65" s="36">
        <v>0</v>
      </c>
      <c r="AH65" s="37"/>
    </row>
    <row r="66" spans="1:34" ht="15" x14ac:dyDescent="0.25">
      <c r="A66" s="29" t="s">
        <v>96</v>
      </c>
      <c r="B66" s="32">
        <v>7</v>
      </c>
      <c r="C66" s="29">
        <v>59</v>
      </c>
      <c r="D66" s="29">
        <v>66</v>
      </c>
      <c r="E66" s="29">
        <v>0</v>
      </c>
      <c r="F66" s="29">
        <v>77</v>
      </c>
      <c r="G66" s="29">
        <v>0</v>
      </c>
      <c r="H66" s="29">
        <v>0</v>
      </c>
      <c r="I66" s="33">
        <v>323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14</v>
      </c>
      <c r="AA66" s="29">
        <v>0</v>
      </c>
      <c r="AB66" s="34">
        <v>18</v>
      </c>
      <c r="AC66" s="35">
        <v>212</v>
      </c>
      <c r="AD66" s="29"/>
      <c r="AE66" s="35">
        <v>0</v>
      </c>
      <c r="AF66" s="35">
        <v>0</v>
      </c>
      <c r="AG66" s="36">
        <v>79</v>
      </c>
      <c r="AH66" s="37"/>
    </row>
    <row r="67" spans="1:34" ht="15" x14ac:dyDescent="0.25">
      <c r="A67" s="29" t="s">
        <v>97</v>
      </c>
      <c r="B67" s="32">
        <v>4</v>
      </c>
      <c r="C67" s="29">
        <v>899</v>
      </c>
      <c r="D67" s="29">
        <v>54</v>
      </c>
      <c r="E67" s="29">
        <v>110</v>
      </c>
      <c r="F67" s="29">
        <v>706</v>
      </c>
      <c r="G67" s="29">
        <v>209</v>
      </c>
      <c r="H67" s="29">
        <v>7</v>
      </c>
      <c r="I67" s="33">
        <v>5086</v>
      </c>
      <c r="J67" s="29">
        <f>120-1</f>
        <v>119</v>
      </c>
      <c r="K67" s="29">
        <v>0</v>
      </c>
      <c r="L67" s="29">
        <v>0</v>
      </c>
      <c r="M67" s="29">
        <v>0</v>
      </c>
      <c r="N67" s="29">
        <v>33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10</v>
      </c>
      <c r="Z67" s="29">
        <v>133</v>
      </c>
      <c r="AA67" s="29">
        <v>100</v>
      </c>
      <c r="AB67" s="34">
        <v>156</v>
      </c>
      <c r="AC67" s="35">
        <v>2981</v>
      </c>
      <c r="AD67" s="29"/>
      <c r="AE67" s="35">
        <v>73</v>
      </c>
      <c r="AF67" s="35">
        <v>0</v>
      </c>
      <c r="AG67" s="36">
        <v>890</v>
      </c>
      <c r="AH67" s="37">
        <v>33</v>
      </c>
    </row>
    <row r="68" spans="1:34" ht="15" x14ac:dyDescent="0.25">
      <c r="A68" s="29" t="s">
        <v>98</v>
      </c>
      <c r="B68" s="32">
        <v>7</v>
      </c>
      <c r="C68" s="29">
        <v>0</v>
      </c>
      <c r="D68" s="29">
        <v>24</v>
      </c>
      <c r="E68" s="29">
        <v>14</v>
      </c>
      <c r="F68" s="29">
        <v>22</v>
      </c>
      <c r="G68" s="29">
        <v>0</v>
      </c>
      <c r="H68" s="29">
        <v>0</v>
      </c>
      <c r="I68" s="33">
        <v>69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3</v>
      </c>
      <c r="AA68" s="29">
        <v>0</v>
      </c>
      <c r="AB68" s="34">
        <v>0</v>
      </c>
      <c r="AC68" s="35">
        <v>50</v>
      </c>
      <c r="AD68" s="29"/>
      <c r="AE68" s="35">
        <v>0</v>
      </c>
      <c r="AF68" s="35">
        <v>0</v>
      </c>
      <c r="AG68" s="36">
        <v>0</v>
      </c>
      <c r="AH68" s="37"/>
    </row>
    <row r="69" spans="1:34" ht="15" x14ac:dyDescent="0.25">
      <c r="A69" s="29" t="s">
        <v>99</v>
      </c>
      <c r="B69" s="32">
        <v>7</v>
      </c>
      <c r="C69" s="29">
        <v>23</v>
      </c>
      <c r="D69" s="29">
        <v>63</v>
      </c>
      <c r="E69" s="29">
        <v>21</v>
      </c>
      <c r="F69" s="29">
        <v>67</v>
      </c>
      <c r="G69" s="29">
        <v>0</v>
      </c>
      <c r="H69" s="29">
        <v>0</v>
      </c>
      <c r="I69" s="33">
        <v>462</v>
      </c>
      <c r="J69" s="29">
        <v>0</v>
      </c>
      <c r="K69" s="29">
        <v>0</v>
      </c>
      <c r="L69" s="29">
        <v>0</v>
      </c>
      <c r="M69" s="29">
        <f>18+18</f>
        <v>36</v>
      </c>
      <c r="N69" s="29">
        <f>57-15</f>
        <v>42</v>
      </c>
      <c r="O69" s="29">
        <f>8-8</f>
        <v>0</v>
      </c>
      <c r="P69" s="29">
        <f>14+15</f>
        <v>29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13</v>
      </c>
      <c r="AA69" s="29">
        <v>0</v>
      </c>
      <c r="AB69" s="34">
        <v>9</v>
      </c>
      <c r="AC69" s="35">
        <v>314</v>
      </c>
      <c r="AD69" s="29"/>
      <c r="AE69" s="35">
        <v>0</v>
      </c>
      <c r="AF69" s="35">
        <v>0</v>
      </c>
      <c r="AG69" s="36">
        <v>29</v>
      </c>
      <c r="AH69" s="37">
        <v>78</v>
      </c>
    </row>
    <row r="70" spans="1:34" ht="15" x14ac:dyDescent="0.25">
      <c r="A70" s="29" t="s">
        <v>100</v>
      </c>
      <c r="B70" s="32">
        <v>5</v>
      </c>
      <c r="C70" s="29">
        <v>32</v>
      </c>
      <c r="D70" s="29">
        <v>0</v>
      </c>
      <c r="E70" s="29">
        <v>16</v>
      </c>
      <c r="F70" s="29">
        <v>49</v>
      </c>
      <c r="G70" s="29">
        <v>1</v>
      </c>
      <c r="H70" s="29">
        <v>0</v>
      </c>
      <c r="I70" s="33">
        <v>231</v>
      </c>
      <c r="J70" s="29">
        <v>0</v>
      </c>
      <c r="K70" s="29">
        <v>0</v>
      </c>
      <c r="L70" s="29">
        <v>0</v>
      </c>
      <c r="M70" s="29">
        <v>0</v>
      </c>
      <c r="N70" s="29">
        <f>56+20</f>
        <v>76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1</v>
      </c>
      <c r="Z70" s="29">
        <v>2</v>
      </c>
      <c r="AA70" s="29">
        <v>0</v>
      </c>
      <c r="AB70" s="34">
        <v>24</v>
      </c>
      <c r="AC70" s="35">
        <v>151</v>
      </c>
      <c r="AD70" s="29"/>
      <c r="AE70" s="35">
        <v>0</v>
      </c>
      <c r="AF70" s="35">
        <v>0</v>
      </c>
      <c r="AG70" s="36">
        <v>0</v>
      </c>
      <c r="AH70" s="37">
        <v>76</v>
      </c>
    </row>
    <row r="71" spans="1:34" ht="15" x14ac:dyDescent="0.25">
      <c r="A71" s="29" t="s">
        <v>101</v>
      </c>
      <c r="B71" s="32">
        <v>7</v>
      </c>
      <c r="C71" s="29">
        <v>0</v>
      </c>
      <c r="D71" s="29">
        <v>23</v>
      </c>
      <c r="E71" s="29">
        <v>0</v>
      </c>
      <c r="F71" s="29">
        <v>6</v>
      </c>
      <c r="G71" s="29">
        <v>0</v>
      </c>
      <c r="H71" s="29">
        <v>0</v>
      </c>
      <c r="I71" s="33">
        <v>71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25</v>
      </c>
      <c r="AB71" s="34">
        <v>6</v>
      </c>
      <c r="AC71" s="35">
        <v>39</v>
      </c>
      <c r="AD71" s="29"/>
      <c r="AE71" s="35">
        <v>0</v>
      </c>
      <c r="AF71" s="35">
        <v>0</v>
      </c>
      <c r="AG71" s="36">
        <v>0</v>
      </c>
      <c r="AH71" s="37"/>
    </row>
    <row r="72" spans="1:34" ht="15" x14ac:dyDescent="0.25">
      <c r="A72" s="29" t="s">
        <v>102</v>
      </c>
      <c r="B72" s="32">
        <v>7</v>
      </c>
      <c r="C72" s="29">
        <v>0</v>
      </c>
      <c r="D72" s="29">
        <v>36</v>
      </c>
      <c r="E72" s="29">
        <v>8</v>
      </c>
      <c r="F72" s="29">
        <v>32</v>
      </c>
      <c r="G72" s="29">
        <v>0</v>
      </c>
      <c r="H72" s="29">
        <v>0</v>
      </c>
      <c r="I72" s="33">
        <v>193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3</v>
      </c>
      <c r="Z72" s="29">
        <v>11</v>
      </c>
      <c r="AA72" s="29">
        <v>0</v>
      </c>
      <c r="AB72" s="34">
        <v>28</v>
      </c>
      <c r="AC72" s="35">
        <v>97</v>
      </c>
      <c r="AD72" s="29"/>
      <c r="AE72" s="35">
        <v>0</v>
      </c>
      <c r="AF72" s="35">
        <v>0</v>
      </c>
      <c r="AG72" s="36">
        <v>61</v>
      </c>
      <c r="AH72" s="37"/>
    </row>
    <row r="73" spans="1:34" ht="15" x14ac:dyDescent="0.25">
      <c r="A73" s="29" t="s">
        <v>103</v>
      </c>
      <c r="B73" s="32">
        <v>7</v>
      </c>
      <c r="C73" s="29">
        <v>0</v>
      </c>
      <c r="D73" s="29">
        <v>43</v>
      </c>
      <c r="E73" s="29">
        <v>11</v>
      </c>
      <c r="F73" s="29">
        <v>62</v>
      </c>
      <c r="G73" s="29">
        <v>13</v>
      </c>
      <c r="H73" s="29">
        <v>0</v>
      </c>
      <c r="I73" s="33">
        <v>388</v>
      </c>
      <c r="J73" s="29">
        <v>0</v>
      </c>
      <c r="K73" s="29">
        <v>0</v>
      </c>
      <c r="L73" s="29">
        <v>0</v>
      </c>
      <c r="M73" s="29">
        <f>80+7</f>
        <v>87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12</v>
      </c>
      <c r="AA73" s="29">
        <v>0</v>
      </c>
      <c r="AB73" s="34">
        <v>13</v>
      </c>
      <c r="AC73" s="35">
        <v>254</v>
      </c>
      <c r="AD73" s="29"/>
      <c r="AE73" s="35">
        <v>29</v>
      </c>
      <c r="AF73" s="35">
        <v>0</v>
      </c>
      <c r="AG73" s="36">
        <v>50</v>
      </c>
      <c r="AH73" s="37">
        <v>87</v>
      </c>
    </row>
    <row r="74" spans="1:34" ht="15" x14ac:dyDescent="0.25">
      <c r="A74" s="29" t="s">
        <v>104</v>
      </c>
      <c r="B74" s="32">
        <v>7</v>
      </c>
      <c r="C74" s="29">
        <v>0</v>
      </c>
      <c r="D74" s="29">
        <v>29</v>
      </c>
      <c r="E74" s="29">
        <v>0</v>
      </c>
      <c r="F74" s="29">
        <v>37</v>
      </c>
      <c r="G74" s="29">
        <v>0</v>
      </c>
      <c r="H74" s="29">
        <v>0</v>
      </c>
      <c r="I74" s="33">
        <v>116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25</v>
      </c>
      <c r="AA74" s="29">
        <v>0</v>
      </c>
      <c r="AB74" s="34">
        <v>0</v>
      </c>
      <c r="AC74" s="35">
        <v>107</v>
      </c>
      <c r="AD74" s="29"/>
      <c r="AE74" s="35">
        <v>36</v>
      </c>
      <c r="AF74" s="35">
        <v>0</v>
      </c>
      <c r="AG74" s="36">
        <v>0</v>
      </c>
      <c r="AH74" s="37"/>
    </row>
    <row r="75" spans="1:34" ht="15" x14ac:dyDescent="0.25">
      <c r="A75" s="27"/>
      <c r="B75" s="2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</row>
    <row r="76" spans="1:34" ht="15" x14ac:dyDescent="0.25">
      <c r="A76" s="27" t="s">
        <v>105</v>
      </c>
      <c r="B76" s="27"/>
      <c r="C76" s="29"/>
      <c r="D76" s="29"/>
      <c r="E76" s="29"/>
      <c r="F76" s="29"/>
      <c r="G76" s="29"/>
      <c r="H76" s="29"/>
      <c r="I76" s="33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34"/>
      <c r="AC76" s="35"/>
      <c r="AD76" s="29"/>
      <c r="AE76" s="35"/>
      <c r="AF76" s="35"/>
      <c r="AG76" s="36"/>
      <c r="AH76" s="37"/>
    </row>
    <row r="77" spans="1:34" ht="15" x14ac:dyDescent="0.25">
      <c r="A77" s="29" t="s">
        <v>106</v>
      </c>
      <c r="B77" s="32">
        <v>7</v>
      </c>
      <c r="C77" s="29">
        <v>87</v>
      </c>
      <c r="D77" s="29">
        <v>0</v>
      </c>
      <c r="E77" s="29">
        <v>19</v>
      </c>
      <c r="F77" s="29">
        <v>115</v>
      </c>
      <c r="G77" s="29">
        <v>0</v>
      </c>
      <c r="H77" s="29">
        <v>0</v>
      </c>
      <c r="I77" s="33">
        <v>512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10</v>
      </c>
      <c r="AA77" s="29">
        <v>0</v>
      </c>
      <c r="AB77" s="34">
        <v>25</v>
      </c>
      <c r="AC77" s="35">
        <v>385</v>
      </c>
      <c r="AD77" s="29"/>
      <c r="AE77" s="35">
        <v>99</v>
      </c>
      <c r="AF77" s="35">
        <v>0</v>
      </c>
      <c r="AG77" s="36">
        <v>0</v>
      </c>
      <c r="AH77" s="37"/>
    </row>
    <row r="78" spans="1:34" ht="15" x14ac:dyDescent="0.25">
      <c r="A78" s="29" t="s">
        <v>107</v>
      </c>
      <c r="B78" s="32">
        <v>5</v>
      </c>
      <c r="C78" s="29">
        <v>354</v>
      </c>
      <c r="D78" s="29">
        <v>42</v>
      </c>
      <c r="E78" s="29">
        <v>38</v>
      </c>
      <c r="F78" s="29">
        <v>430</v>
      </c>
      <c r="G78" s="29">
        <v>0</v>
      </c>
      <c r="H78" s="29">
        <v>0</v>
      </c>
      <c r="I78" s="33">
        <v>2227</v>
      </c>
      <c r="J78" s="29">
        <v>0</v>
      </c>
      <c r="K78" s="29">
        <v>0</v>
      </c>
      <c r="L78" s="29">
        <v>0</v>
      </c>
      <c r="M78" s="35">
        <v>90</v>
      </c>
      <c r="N78" s="35">
        <v>34</v>
      </c>
      <c r="O78" s="35">
        <v>0</v>
      </c>
      <c r="P78" s="35">
        <v>221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3</v>
      </c>
      <c r="Z78" s="29">
        <f>48+37</f>
        <v>85</v>
      </c>
      <c r="AA78" s="29">
        <v>0</v>
      </c>
      <c r="AB78" s="34">
        <v>112</v>
      </c>
      <c r="AC78" s="35">
        <v>1452</v>
      </c>
      <c r="AD78" s="29"/>
      <c r="AE78" s="35">
        <v>230</v>
      </c>
      <c r="AF78" s="35">
        <v>0</v>
      </c>
      <c r="AG78" s="36">
        <v>452</v>
      </c>
      <c r="AH78" s="37">
        <v>124</v>
      </c>
    </row>
    <row r="79" spans="1:34" ht="15" x14ac:dyDescent="0.25">
      <c r="A79" s="29" t="s">
        <v>108</v>
      </c>
      <c r="B79" s="32">
        <v>3</v>
      </c>
      <c r="C79" s="29">
        <v>1226</v>
      </c>
      <c r="D79" s="29">
        <v>0</v>
      </c>
      <c r="E79" s="29">
        <v>446</v>
      </c>
      <c r="F79" s="29">
        <v>1142</v>
      </c>
      <c r="G79" s="29">
        <v>14</v>
      </c>
      <c r="H79" s="29">
        <v>0</v>
      </c>
      <c r="I79" s="33">
        <v>7102</v>
      </c>
      <c r="J79" s="29">
        <f>188+1</f>
        <v>189</v>
      </c>
      <c r="K79" s="29">
        <f>280+2</f>
        <v>282</v>
      </c>
      <c r="L79" s="29">
        <v>0</v>
      </c>
      <c r="M79" s="29">
        <v>0</v>
      </c>
      <c r="N79" s="29">
        <f>84-30</f>
        <v>54</v>
      </c>
      <c r="O79" s="29">
        <f>262+5</f>
        <v>267</v>
      </c>
      <c r="P79" s="29">
        <f>43-23</f>
        <v>20</v>
      </c>
      <c r="Q79" s="29">
        <v>12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147</v>
      </c>
      <c r="AA79" s="29">
        <v>182</v>
      </c>
      <c r="AB79" s="34">
        <v>181</v>
      </c>
      <c r="AC79" s="35">
        <v>3576</v>
      </c>
      <c r="AD79" s="29"/>
      <c r="AE79" s="35">
        <v>313</v>
      </c>
      <c r="AF79" s="35">
        <v>0</v>
      </c>
      <c r="AG79" s="36">
        <v>2060</v>
      </c>
      <c r="AH79" s="37">
        <v>333</v>
      </c>
    </row>
    <row r="80" spans="1:34" ht="15" x14ac:dyDescent="0.25">
      <c r="A80" s="29" t="s">
        <v>109</v>
      </c>
      <c r="B80" s="32">
        <v>5</v>
      </c>
      <c r="C80" s="29">
        <v>357</v>
      </c>
      <c r="D80" s="29">
        <v>0</v>
      </c>
      <c r="E80" s="29">
        <v>131</v>
      </c>
      <c r="F80" s="29">
        <v>375</v>
      </c>
      <c r="G80" s="29">
        <v>18</v>
      </c>
      <c r="H80" s="29">
        <v>0</v>
      </c>
      <c r="I80" s="33">
        <v>2260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3</v>
      </c>
      <c r="Z80" s="29">
        <v>64</v>
      </c>
      <c r="AA80" s="29">
        <v>0</v>
      </c>
      <c r="AB80" s="34">
        <v>43</v>
      </c>
      <c r="AC80" s="35">
        <v>1280</v>
      </c>
      <c r="AD80" s="29"/>
      <c r="AE80" s="35">
        <v>518</v>
      </c>
      <c r="AF80" s="35">
        <v>0</v>
      </c>
      <c r="AG80" s="36">
        <v>400</v>
      </c>
      <c r="AH80" s="37"/>
    </row>
    <row r="81" spans="1:34" ht="15" x14ac:dyDescent="0.25">
      <c r="A81" s="29" t="s">
        <v>110</v>
      </c>
      <c r="B81" s="32">
        <v>7</v>
      </c>
      <c r="C81" s="29">
        <v>68</v>
      </c>
      <c r="D81" s="29">
        <v>44</v>
      </c>
      <c r="E81" s="29">
        <v>27</v>
      </c>
      <c r="F81" s="29">
        <v>105</v>
      </c>
      <c r="G81" s="29">
        <v>0</v>
      </c>
      <c r="H81" s="29">
        <v>0</v>
      </c>
      <c r="I81" s="33">
        <v>552</v>
      </c>
      <c r="J81" s="29">
        <v>0</v>
      </c>
      <c r="K81" s="29">
        <v>0</v>
      </c>
      <c r="L81" s="29">
        <v>0</v>
      </c>
      <c r="M81" s="29">
        <v>0</v>
      </c>
      <c r="N81" s="29">
        <v>103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8</v>
      </c>
      <c r="AA81" s="29">
        <v>0</v>
      </c>
      <c r="AB81" s="34">
        <v>1</v>
      </c>
      <c r="AC81" s="35">
        <v>388</v>
      </c>
      <c r="AD81" s="29"/>
      <c r="AE81" s="35">
        <v>0</v>
      </c>
      <c r="AF81" s="35">
        <v>0</v>
      </c>
      <c r="AG81" s="36">
        <v>92</v>
      </c>
      <c r="AH81" s="37">
        <v>11</v>
      </c>
    </row>
    <row r="82" spans="1:34" ht="15" x14ac:dyDescent="0.25">
      <c r="A82" s="29" t="s">
        <v>111</v>
      </c>
      <c r="B82" s="32">
        <v>5</v>
      </c>
      <c r="C82" s="29">
        <v>307</v>
      </c>
      <c r="D82" s="29">
        <v>0</v>
      </c>
      <c r="E82" s="29">
        <v>175</v>
      </c>
      <c r="F82" s="29">
        <v>297</v>
      </c>
      <c r="G82" s="29">
        <v>0</v>
      </c>
      <c r="H82" s="29">
        <v>0</v>
      </c>
      <c r="I82" s="33">
        <v>1500</v>
      </c>
      <c r="J82" s="29">
        <v>0</v>
      </c>
      <c r="K82" s="29">
        <v>0</v>
      </c>
      <c r="L82" s="29">
        <v>24</v>
      </c>
      <c r="M82" s="29">
        <f>54-19</f>
        <v>35</v>
      </c>
      <c r="N82" s="29">
        <f>81+24</f>
        <v>105</v>
      </c>
      <c r="O82" s="29">
        <f>71+18</f>
        <v>89</v>
      </c>
      <c r="P82" s="29">
        <f>19-19</f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29">
        <v>79</v>
      </c>
      <c r="AA82" s="29">
        <v>40</v>
      </c>
      <c r="AB82" s="34">
        <v>18</v>
      </c>
      <c r="AC82" s="35">
        <v>904</v>
      </c>
      <c r="AD82" s="29"/>
      <c r="AE82" s="35">
        <v>41</v>
      </c>
      <c r="AF82" s="35">
        <v>0</v>
      </c>
      <c r="AG82" s="36">
        <v>277</v>
      </c>
      <c r="AH82" s="37">
        <v>253</v>
      </c>
    </row>
    <row r="83" spans="1:34" ht="15" x14ac:dyDescent="0.25">
      <c r="A83" s="29" t="s">
        <v>112</v>
      </c>
      <c r="B83" s="32">
        <v>7</v>
      </c>
      <c r="C83" s="29">
        <v>102</v>
      </c>
      <c r="D83" s="29">
        <v>15</v>
      </c>
      <c r="E83" s="29">
        <v>49</v>
      </c>
      <c r="F83" s="29">
        <v>115</v>
      </c>
      <c r="G83" s="29">
        <v>0</v>
      </c>
      <c r="H83" s="29">
        <v>0</v>
      </c>
      <c r="I83" s="33">
        <v>470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35">
        <f>63-3</f>
        <v>60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f>6+6</f>
        <v>12</v>
      </c>
      <c r="AA83" s="29">
        <v>0</v>
      </c>
      <c r="AB83" s="34">
        <v>11</v>
      </c>
      <c r="AC83" s="35">
        <v>353</v>
      </c>
      <c r="AD83" s="29"/>
      <c r="AE83" s="35">
        <v>32</v>
      </c>
      <c r="AF83" s="35">
        <v>0</v>
      </c>
      <c r="AG83" s="36">
        <v>0</v>
      </c>
      <c r="AH83" s="37">
        <v>60</v>
      </c>
    </row>
    <row r="84" spans="1:34" ht="15" x14ac:dyDescent="0.25">
      <c r="A84" s="29" t="s">
        <v>113</v>
      </c>
      <c r="B84" s="32">
        <v>5</v>
      </c>
      <c r="C84" s="29">
        <v>97</v>
      </c>
      <c r="D84" s="29">
        <v>16</v>
      </c>
      <c r="E84" s="29">
        <v>24</v>
      </c>
      <c r="F84" s="29">
        <v>147</v>
      </c>
      <c r="G84" s="29">
        <v>14</v>
      </c>
      <c r="H84" s="29">
        <v>0</v>
      </c>
      <c r="I84" s="33">
        <v>786</v>
      </c>
      <c r="J84" s="29">
        <v>0</v>
      </c>
      <c r="K84" s="29">
        <v>0</v>
      </c>
      <c r="L84" s="29">
        <v>0</v>
      </c>
      <c r="M84" s="29">
        <v>0</v>
      </c>
      <c r="N84" s="29">
        <f>124+10</f>
        <v>134</v>
      </c>
      <c r="O84" s="29">
        <v>0</v>
      </c>
      <c r="P84" s="29">
        <v>18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21</v>
      </c>
      <c r="AA84" s="29">
        <v>0</v>
      </c>
      <c r="AB84" s="34">
        <v>27</v>
      </c>
      <c r="AC84" s="35">
        <v>568</v>
      </c>
      <c r="AD84" s="29"/>
      <c r="AE84" s="35">
        <v>136</v>
      </c>
      <c r="AF84" s="35">
        <v>0</v>
      </c>
      <c r="AG84" s="36">
        <v>18</v>
      </c>
      <c r="AH84" s="37">
        <v>134</v>
      </c>
    </row>
    <row r="85" spans="1:34" ht="15" x14ac:dyDescent="0.25">
      <c r="A85" s="29" t="s">
        <v>114</v>
      </c>
      <c r="B85" s="32">
        <v>7</v>
      </c>
      <c r="C85" s="29">
        <v>103</v>
      </c>
      <c r="D85" s="29">
        <v>0</v>
      </c>
      <c r="E85" s="29">
        <v>42</v>
      </c>
      <c r="F85" s="29">
        <v>77</v>
      </c>
      <c r="G85" s="29">
        <v>0</v>
      </c>
      <c r="H85" s="29">
        <v>0</v>
      </c>
      <c r="I85" s="33">
        <v>541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17</v>
      </c>
      <c r="AA85" s="29">
        <v>0</v>
      </c>
      <c r="AB85" s="34">
        <v>52</v>
      </c>
      <c r="AC85" s="35">
        <v>261</v>
      </c>
      <c r="AD85" s="29"/>
      <c r="AE85" s="35">
        <v>16</v>
      </c>
      <c r="AF85" s="35">
        <v>0</v>
      </c>
      <c r="AG85" s="36">
        <v>150</v>
      </c>
      <c r="AH85" s="37"/>
    </row>
    <row r="86" spans="1:34" ht="15" x14ac:dyDescent="0.25">
      <c r="A86" s="29" t="s">
        <v>115</v>
      </c>
      <c r="B86" s="32">
        <v>7</v>
      </c>
      <c r="C86" s="29">
        <v>53</v>
      </c>
      <c r="D86" s="29">
        <v>0</v>
      </c>
      <c r="E86" s="29">
        <v>23</v>
      </c>
      <c r="F86" s="29">
        <v>47</v>
      </c>
      <c r="G86" s="29">
        <v>0</v>
      </c>
      <c r="H86" s="29">
        <v>0</v>
      </c>
      <c r="I86" s="33">
        <v>304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39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29</v>
      </c>
      <c r="AA86" s="29">
        <v>0</v>
      </c>
      <c r="AB86" s="34">
        <v>1</v>
      </c>
      <c r="AC86" s="35">
        <v>167</v>
      </c>
      <c r="AD86" s="29"/>
      <c r="AE86" s="35">
        <v>46</v>
      </c>
      <c r="AF86" s="35">
        <v>0</v>
      </c>
      <c r="AG86" s="36">
        <v>64</v>
      </c>
      <c r="AH86" s="37"/>
    </row>
    <row r="87" spans="1:34" ht="15" x14ac:dyDescent="0.25">
      <c r="A87" s="27"/>
      <c r="B87" s="2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</row>
    <row r="88" spans="1:34" ht="15" x14ac:dyDescent="0.25">
      <c r="A88" s="27" t="s">
        <v>116</v>
      </c>
      <c r="B88" s="27"/>
      <c r="C88" s="29"/>
      <c r="D88" s="29"/>
      <c r="E88" s="29"/>
      <c r="F88" s="29"/>
      <c r="G88" s="29"/>
      <c r="H88" s="29"/>
      <c r="I88" s="33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34"/>
      <c r="AC88" s="35"/>
      <c r="AD88" s="29"/>
      <c r="AE88" s="35"/>
      <c r="AF88" s="35"/>
      <c r="AG88" s="36"/>
      <c r="AH88" s="37"/>
    </row>
    <row r="89" spans="1:34" ht="15" x14ac:dyDescent="0.25">
      <c r="A89" s="29" t="s">
        <v>117</v>
      </c>
      <c r="B89" s="32">
        <v>3</v>
      </c>
      <c r="C89" s="29">
        <v>844</v>
      </c>
      <c r="D89" s="29">
        <v>0</v>
      </c>
      <c r="E89" s="29">
        <v>100</v>
      </c>
      <c r="F89" s="29">
        <v>878</v>
      </c>
      <c r="G89" s="29">
        <v>4</v>
      </c>
      <c r="H89" s="29">
        <v>6</v>
      </c>
      <c r="I89" s="33">
        <v>3789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20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7</v>
      </c>
      <c r="Z89" s="29">
        <v>61</v>
      </c>
      <c r="AA89" s="29">
        <v>0</v>
      </c>
      <c r="AB89" s="34">
        <v>78</v>
      </c>
      <c r="AC89" s="35">
        <v>2674</v>
      </c>
      <c r="AD89" s="29"/>
      <c r="AE89" s="35">
        <v>799</v>
      </c>
      <c r="AF89" s="35">
        <v>0</v>
      </c>
      <c r="AG89" s="36">
        <v>410</v>
      </c>
      <c r="AH89" s="37"/>
    </row>
    <row r="90" spans="1:34" ht="15" x14ac:dyDescent="0.25">
      <c r="A90" s="29" t="s">
        <v>118</v>
      </c>
      <c r="B90" s="32">
        <v>6</v>
      </c>
      <c r="C90" s="29">
        <v>103</v>
      </c>
      <c r="D90" s="29">
        <v>12</v>
      </c>
      <c r="E90" s="29">
        <v>0</v>
      </c>
      <c r="F90" s="29">
        <v>109</v>
      </c>
      <c r="G90" s="29">
        <v>0</v>
      </c>
      <c r="H90" s="29">
        <v>0</v>
      </c>
      <c r="I90" s="33">
        <v>510</v>
      </c>
      <c r="J90" s="29">
        <v>0</v>
      </c>
      <c r="K90" s="29">
        <v>0</v>
      </c>
      <c r="L90" s="29">
        <v>0</v>
      </c>
      <c r="M90" s="29">
        <v>0</v>
      </c>
      <c r="N90" s="29">
        <f>50-5</f>
        <v>45</v>
      </c>
      <c r="O90" s="29">
        <v>0</v>
      </c>
      <c r="P90" s="29">
        <f>201-8</f>
        <v>193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44</v>
      </c>
      <c r="AA90" s="29">
        <v>33</v>
      </c>
      <c r="AB90" s="34">
        <v>14</v>
      </c>
      <c r="AC90" s="35">
        <v>355</v>
      </c>
      <c r="AD90" s="29"/>
      <c r="AE90" s="35">
        <v>0</v>
      </c>
      <c r="AF90" s="35">
        <v>0</v>
      </c>
      <c r="AG90" s="36">
        <v>193</v>
      </c>
      <c r="AH90" s="37">
        <v>45</v>
      </c>
    </row>
    <row r="91" spans="1:34" ht="15" x14ac:dyDescent="0.25">
      <c r="A91" s="29" t="s">
        <v>119</v>
      </c>
      <c r="B91" s="32">
        <v>5</v>
      </c>
      <c r="C91" s="29">
        <v>326</v>
      </c>
      <c r="D91" s="29">
        <v>116</v>
      </c>
      <c r="E91" s="29">
        <v>147</v>
      </c>
      <c r="F91" s="29">
        <v>493</v>
      </c>
      <c r="G91" s="29">
        <v>38</v>
      </c>
      <c r="H91" s="29">
        <v>0</v>
      </c>
      <c r="I91" s="33">
        <v>2530</v>
      </c>
      <c r="J91" s="29">
        <v>0</v>
      </c>
      <c r="K91" s="29">
        <v>0</v>
      </c>
      <c r="L91" s="29">
        <v>0</v>
      </c>
      <c r="M91" s="29">
        <f>134+25</f>
        <v>159</v>
      </c>
      <c r="N91" s="29">
        <f>44-12</f>
        <v>32</v>
      </c>
      <c r="O91" s="35"/>
      <c r="P91" s="35">
        <v>39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24</v>
      </c>
      <c r="Y91" s="29">
        <v>1</v>
      </c>
      <c r="Z91" s="29">
        <f>9+64</f>
        <v>73</v>
      </c>
      <c r="AA91" s="29">
        <v>51</v>
      </c>
      <c r="AB91" s="34">
        <v>30</v>
      </c>
      <c r="AC91" s="35">
        <v>1747</v>
      </c>
      <c r="AD91" s="29"/>
      <c r="AE91" s="35">
        <v>50</v>
      </c>
      <c r="AF91" s="35">
        <v>0</v>
      </c>
      <c r="AG91" s="36">
        <v>200</v>
      </c>
      <c r="AH91" s="37">
        <v>191</v>
      </c>
    </row>
    <row r="92" spans="1:34" ht="15" x14ac:dyDescent="0.25">
      <c r="A92" s="29" t="s">
        <v>120</v>
      </c>
      <c r="B92" s="32">
        <v>6</v>
      </c>
      <c r="C92" s="29">
        <v>130</v>
      </c>
      <c r="D92" s="29">
        <v>0</v>
      </c>
      <c r="E92" s="29">
        <v>31</v>
      </c>
      <c r="F92" s="29">
        <v>130</v>
      </c>
      <c r="G92" s="29">
        <v>12</v>
      </c>
      <c r="H92" s="29">
        <v>0</v>
      </c>
      <c r="I92" s="33">
        <v>697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1</v>
      </c>
      <c r="Z92" s="29">
        <v>4</v>
      </c>
      <c r="AA92" s="29">
        <v>0</v>
      </c>
      <c r="AB92" s="34">
        <v>25</v>
      </c>
      <c r="AC92" s="35">
        <v>426</v>
      </c>
      <c r="AD92" s="29"/>
      <c r="AE92" s="35">
        <v>169</v>
      </c>
      <c r="AF92" s="35">
        <v>0</v>
      </c>
      <c r="AG92" s="36">
        <v>75</v>
      </c>
      <c r="AH92" s="37"/>
    </row>
    <row r="93" spans="1:34" ht="15" x14ac:dyDescent="0.25">
      <c r="A93" s="27"/>
      <c r="B93" s="2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</row>
    <row r="94" spans="1:34" ht="15" x14ac:dyDescent="0.25">
      <c r="A94" s="27" t="s">
        <v>121</v>
      </c>
      <c r="B94" s="27"/>
      <c r="C94" s="29"/>
      <c r="D94" s="29"/>
      <c r="E94" s="29"/>
      <c r="F94" s="29"/>
      <c r="G94" s="29"/>
      <c r="H94" s="29"/>
      <c r="I94" s="33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34"/>
      <c r="AC94" s="35"/>
      <c r="AD94" s="29"/>
      <c r="AE94" s="35"/>
      <c r="AF94" s="35"/>
      <c r="AG94" s="36"/>
      <c r="AH94" s="37"/>
    </row>
    <row r="95" spans="1:34" ht="15" x14ac:dyDescent="0.25">
      <c r="A95" s="29" t="s">
        <v>122</v>
      </c>
      <c r="B95" s="32">
        <v>5</v>
      </c>
      <c r="C95" s="29">
        <v>294</v>
      </c>
      <c r="D95" s="29">
        <v>117</v>
      </c>
      <c r="E95" s="29">
        <v>21</v>
      </c>
      <c r="F95" s="29">
        <v>350</v>
      </c>
      <c r="G95" s="29">
        <v>0</v>
      </c>
      <c r="H95" s="29">
        <v>0</v>
      </c>
      <c r="I95" s="33">
        <v>1588</v>
      </c>
      <c r="J95" s="29">
        <v>0</v>
      </c>
      <c r="K95" s="29">
        <v>0</v>
      </c>
      <c r="L95" s="29">
        <v>0</v>
      </c>
      <c r="M95" s="29">
        <v>0</v>
      </c>
      <c r="N95" s="29">
        <f>36-7</f>
        <v>29</v>
      </c>
      <c r="O95" s="29">
        <f>127-7+1</f>
        <v>121</v>
      </c>
      <c r="P95" s="29">
        <f>18-7+10</f>
        <v>21</v>
      </c>
      <c r="Q95" s="29">
        <v>0</v>
      </c>
      <c r="R95" s="29">
        <v>0</v>
      </c>
      <c r="S95" s="29">
        <v>100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1</v>
      </c>
      <c r="Z95" s="29">
        <v>53</v>
      </c>
      <c r="AA95" s="29">
        <v>0</v>
      </c>
      <c r="AB95" s="34">
        <v>14</v>
      </c>
      <c r="AC95" s="35">
        <v>1117</v>
      </c>
      <c r="AD95" s="29"/>
      <c r="AE95" s="35">
        <v>0</v>
      </c>
      <c r="AF95" s="35">
        <v>0</v>
      </c>
      <c r="AG95" s="36">
        <v>211</v>
      </c>
      <c r="AH95" s="37">
        <v>150</v>
      </c>
    </row>
    <row r="96" spans="1:34" ht="15" x14ac:dyDescent="0.25">
      <c r="A96" s="29" t="s">
        <v>123</v>
      </c>
      <c r="B96" s="32">
        <v>5</v>
      </c>
      <c r="C96" s="29">
        <v>126</v>
      </c>
      <c r="D96" s="29">
        <v>98</v>
      </c>
      <c r="E96" s="29">
        <v>32</v>
      </c>
      <c r="F96" s="29">
        <v>225</v>
      </c>
      <c r="G96" s="29">
        <v>17</v>
      </c>
      <c r="H96" s="29">
        <v>0</v>
      </c>
      <c r="I96" s="33">
        <v>1065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13</v>
      </c>
      <c r="AA96" s="29">
        <v>79</v>
      </c>
      <c r="AB96" s="34">
        <v>4</v>
      </c>
      <c r="AC96" s="35">
        <v>730</v>
      </c>
      <c r="AD96" s="29"/>
      <c r="AE96" s="35">
        <v>0</v>
      </c>
      <c r="AF96" s="35">
        <v>0</v>
      </c>
      <c r="AG96" s="36">
        <v>93</v>
      </c>
      <c r="AH96" s="37"/>
    </row>
    <row r="97" spans="1:34" ht="15" x14ac:dyDescent="0.25">
      <c r="A97" s="29" t="s">
        <v>124</v>
      </c>
      <c r="B97" s="32">
        <v>1</v>
      </c>
      <c r="C97" s="29">
        <v>1317</v>
      </c>
      <c r="D97" s="29">
        <v>0</v>
      </c>
      <c r="E97" s="29">
        <v>0</v>
      </c>
      <c r="F97" s="29">
        <v>1252</v>
      </c>
      <c r="G97" s="29">
        <v>345</v>
      </c>
      <c r="H97" s="29">
        <v>0</v>
      </c>
      <c r="I97" s="33">
        <v>7476</v>
      </c>
      <c r="J97" s="29">
        <f>328-6</f>
        <v>322</v>
      </c>
      <c r="K97" s="29">
        <f>187-4</f>
        <v>183</v>
      </c>
      <c r="L97" s="29">
        <v>0</v>
      </c>
      <c r="M97" s="29">
        <v>0</v>
      </c>
      <c r="N97" s="29">
        <v>0</v>
      </c>
      <c r="O97" s="29">
        <v>44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95</v>
      </c>
      <c r="X97" s="29">
        <v>0</v>
      </c>
      <c r="Y97" s="29">
        <v>3</v>
      </c>
      <c r="Z97" s="29">
        <v>93</v>
      </c>
      <c r="AA97" s="29">
        <v>98</v>
      </c>
      <c r="AB97" s="34">
        <v>153</v>
      </c>
      <c r="AC97" s="35">
        <v>4688</v>
      </c>
      <c r="AD97" s="29"/>
      <c r="AE97" s="35">
        <v>2466</v>
      </c>
      <c r="AF97" s="35">
        <v>26</v>
      </c>
      <c r="AG97" s="36">
        <v>1600</v>
      </c>
      <c r="AH97" s="37">
        <v>44</v>
      </c>
    </row>
    <row r="98" spans="1:34" ht="15" x14ac:dyDescent="0.25">
      <c r="A98" s="29" t="s">
        <v>125</v>
      </c>
      <c r="B98" s="32">
        <v>7</v>
      </c>
      <c r="C98" s="29">
        <v>0</v>
      </c>
      <c r="D98" s="29">
        <v>434</v>
      </c>
      <c r="E98" s="29">
        <v>0</v>
      </c>
      <c r="F98" s="29">
        <v>297</v>
      </c>
      <c r="G98" s="29">
        <v>0</v>
      </c>
      <c r="H98" s="29">
        <v>0</v>
      </c>
      <c r="I98" s="33">
        <v>1551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249</v>
      </c>
      <c r="AA98" s="29">
        <v>0</v>
      </c>
      <c r="AB98" s="34">
        <v>15</v>
      </c>
      <c r="AC98" s="35">
        <v>1087</v>
      </c>
      <c r="AD98" s="29"/>
      <c r="AE98" s="35">
        <v>194</v>
      </c>
      <c r="AF98" s="35">
        <v>0</v>
      </c>
      <c r="AG98" s="36">
        <v>0</v>
      </c>
      <c r="AH98" s="37"/>
    </row>
    <row r="99" spans="1:34" ht="15" x14ac:dyDescent="0.25">
      <c r="A99" s="29" t="s">
        <v>126</v>
      </c>
      <c r="B99" s="32">
        <v>5</v>
      </c>
      <c r="C99" s="29">
        <v>190</v>
      </c>
      <c r="D99" s="29">
        <v>54</v>
      </c>
      <c r="E99" s="29">
        <v>0</v>
      </c>
      <c r="F99" s="29">
        <v>263</v>
      </c>
      <c r="G99" s="29">
        <v>0</v>
      </c>
      <c r="H99" s="29">
        <v>0</v>
      </c>
      <c r="I99" s="33">
        <v>1287</v>
      </c>
      <c r="J99" s="29">
        <v>0</v>
      </c>
      <c r="K99" s="29">
        <v>0</v>
      </c>
      <c r="L99" s="29">
        <v>0</v>
      </c>
      <c r="M99" s="29">
        <f>125+25</f>
        <v>150</v>
      </c>
      <c r="N99" s="29">
        <v>0</v>
      </c>
      <c r="O99" s="29">
        <v>0</v>
      </c>
      <c r="P99" s="29">
        <f>37-14</f>
        <v>23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98</v>
      </c>
      <c r="AA99" s="29">
        <v>44</v>
      </c>
      <c r="AB99" s="34">
        <v>11</v>
      </c>
      <c r="AC99" s="35">
        <v>835</v>
      </c>
      <c r="AD99" s="29"/>
      <c r="AE99" s="35">
        <v>212</v>
      </c>
      <c r="AF99" s="35">
        <v>0</v>
      </c>
      <c r="AG99" s="36">
        <v>214</v>
      </c>
      <c r="AH99" s="37">
        <v>150</v>
      </c>
    </row>
    <row r="100" spans="1:34" ht="15" x14ac:dyDescent="0.25">
      <c r="A100" s="29" t="s">
        <v>127</v>
      </c>
      <c r="B100" s="32">
        <v>7</v>
      </c>
      <c r="C100" s="29">
        <v>0</v>
      </c>
      <c r="D100" s="29">
        <v>96</v>
      </c>
      <c r="E100" s="29">
        <v>0</v>
      </c>
      <c r="F100" s="29">
        <v>88</v>
      </c>
      <c r="G100" s="29">
        <v>0</v>
      </c>
      <c r="H100" s="29">
        <v>0</v>
      </c>
      <c r="I100" s="33">
        <v>453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29">
        <v>0</v>
      </c>
      <c r="Z100" s="29">
        <v>15</v>
      </c>
      <c r="AA100" s="29">
        <v>0</v>
      </c>
      <c r="AB100" s="34">
        <v>19</v>
      </c>
      <c r="AC100" s="35">
        <v>283</v>
      </c>
      <c r="AD100" s="29"/>
      <c r="AE100" s="35">
        <v>34</v>
      </c>
      <c r="AF100" s="35">
        <v>0</v>
      </c>
      <c r="AG100" s="36">
        <v>74</v>
      </c>
      <c r="AH100" s="37"/>
    </row>
    <row r="101" spans="1:34" ht="15" x14ac:dyDescent="0.25">
      <c r="A101" s="29" t="s">
        <v>128</v>
      </c>
      <c r="B101" s="32">
        <v>7</v>
      </c>
      <c r="C101" s="29">
        <v>222</v>
      </c>
      <c r="D101" s="29">
        <v>157</v>
      </c>
      <c r="E101" s="29">
        <v>0</v>
      </c>
      <c r="F101" s="29">
        <v>294</v>
      </c>
      <c r="G101" s="29">
        <v>16</v>
      </c>
      <c r="H101" s="29">
        <v>0</v>
      </c>
      <c r="I101" s="33">
        <v>1447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62</v>
      </c>
      <c r="AA101" s="29">
        <v>0</v>
      </c>
      <c r="AB101" s="34">
        <v>12</v>
      </c>
      <c r="AC101" s="35">
        <v>1014</v>
      </c>
      <c r="AD101" s="29"/>
      <c r="AE101" s="35">
        <v>226</v>
      </c>
      <c r="AF101" s="35">
        <v>0</v>
      </c>
      <c r="AG101" s="36">
        <v>98</v>
      </c>
      <c r="AH101" s="37"/>
    </row>
    <row r="102" spans="1:34" ht="15" x14ac:dyDescent="0.25">
      <c r="A102" s="29" t="s">
        <v>129</v>
      </c>
      <c r="B102" s="32">
        <v>5</v>
      </c>
      <c r="C102" s="29">
        <v>83</v>
      </c>
      <c r="D102" s="29">
        <v>0</v>
      </c>
      <c r="E102" s="29">
        <v>0</v>
      </c>
      <c r="F102" s="29">
        <v>67</v>
      </c>
      <c r="G102" s="29">
        <v>0</v>
      </c>
      <c r="H102" s="29">
        <v>0</v>
      </c>
      <c r="I102" s="33">
        <v>276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f>48+2</f>
        <v>50</v>
      </c>
      <c r="P102" s="29">
        <v>50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  <c r="Z102" s="29">
        <v>53</v>
      </c>
      <c r="AA102" s="29">
        <v>0</v>
      </c>
      <c r="AB102" s="34">
        <v>2</v>
      </c>
      <c r="AC102" s="35">
        <v>195</v>
      </c>
      <c r="AD102" s="29"/>
      <c r="AE102" s="35">
        <v>0</v>
      </c>
      <c r="AF102" s="35">
        <v>0</v>
      </c>
      <c r="AG102" s="36">
        <v>50</v>
      </c>
      <c r="AH102" s="37">
        <v>50</v>
      </c>
    </row>
    <row r="103" spans="1:34" ht="15" x14ac:dyDescent="0.25">
      <c r="A103" s="27"/>
      <c r="B103" s="2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</row>
    <row r="104" spans="1:34" ht="15" x14ac:dyDescent="0.25">
      <c r="A104" s="27" t="s">
        <v>130</v>
      </c>
      <c r="B104" s="27"/>
      <c r="C104" s="29"/>
      <c r="D104" s="29"/>
      <c r="E104" s="29"/>
      <c r="F104" s="29"/>
      <c r="G104" s="29"/>
      <c r="H104" s="29"/>
      <c r="I104" s="33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34"/>
      <c r="AC104" s="35"/>
      <c r="AD104" s="29"/>
      <c r="AE104" s="35"/>
      <c r="AF104" s="35"/>
      <c r="AG104" s="36"/>
      <c r="AH104" s="37"/>
    </row>
    <row r="105" spans="1:34" ht="15" x14ac:dyDescent="0.25">
      <c r="A105" s="29" t="s">
        <v>131</v>
      </c>
      <c r="B105" s="32">
        <v>7</v>
      </c>
      <c r="C105" s="29">
        <v>131</v>
      </c>
      <c r="D105" s="29">
        <v>52</v>
      </c>
      <c r="E105" s="29">
        <v>24</v>
      </c>
      <c r="F105" s="29">
        <v>132</v>
      </c>
      <c r="G105" s="29">
        <v>8</v>
      </c>
      <c r="H105" s="29">
        <v>0</v>
      </c>
      <c r="I105" s="33">
        <v>710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f>72-15</f>
        <v>57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1</v>
      </c>
      <c r="Z105" s="29">
        <v>8</v>
      </c>
      <c r="AA105" s="29">
        <v>40</v>
      </c>
      <c r="AB105" s="34">
        <v>9</v>
      </c>
      <c r="AC105" s="35">
        <v>450</v>
      </c>
      <c r="AD105" s="29"/>
      <c r="AE105" s="35">
        <f>58-20</f>
        <v>38</v>
      </c>
      <c r="AF105" s="35">
        <v>0</v>
      </c>
      <c r="AG105" s="36">
        <v>184</v>
      </c>
      <c r="AH105" s="37">
        <v>0</v>
      </c>
    </row>
    <row r="106" spans="1:34" ht="15" x14ac:dyDescent="0.25">
      <c r="A106" s="29" t="s">
        <v>132</v>
      </c>
      <c r="B106" s="32">
        <v>7</v>
      </c>
      <c r="C106" s="29">
        <v>95</v>
      </c>
      <c r="D106" s="29">
        <v>58</v>
      </c>
      <c r="E106" s="29">
        <v>29</v>
      </c>
      <c r="F106" s="29">
        <v>119</v>
      </c>
      <c r="G106" s="29">
        <v>6</v>
      </c>
      <c r="H106" s="29">
        <v>0</v>
      </c>
      <c r="I106" s="33">
        <v>579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11</v>
      </c>
      <c r="AA106" s="29">
        <v>0</v>
      </c>
      <c r="AB106" s="34">
        <v>11</v>
      </c>
      <c r="AC106" s="35">
        <v>379</v>
      </c>
      <c r="AD106" s="29"/>
      <c r="AE106" s="35">
        <v>8</v>
      </c>
      <c r="AF106" s="35">
        <v>0</v>
      </c>
      <c r="AG106" s="36">
        <v>115</v>
      </c>
      <c r="AH106" s="37"/>
    </row>
    <row r="107" spans="1:34" ht="15" x14ac:dyDescent="0.25">
      <c r="A107" s="29" t="s">
        <v>133</v>
      </c>
      <c r="B107" s="32">
        <v>7</v>
      </c>
      <c r="C107" s="29">
        <v>83</v>
      </c>
      <c r="D107" s="29">
        <v>241</v>
      </c>
      <c r="E107" s="29">
        <v>0</v>
      </c>
      <c r="F107" s="29">
        <v>289</v>
      </c>
      <c r="G107" s="29">
        <v>4</v>
      </c>
      <c r="H107" s="29">
        <v>0</v>
      </c>
      <c r="I107" s="33">
        <v>1744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41</v>
      </c>
      <c r="AA107" s="29">
        <v>0</v>
      </c>
      <c r="AB107" s="34">
        <v>29</v>
      </c>
      <c r="AC107" s="35">
        <v>944</v>
      </c>
      <c r="AD107" s="29"/>
      <c r="AE107" s="35">
        <v>46</v>
      </c>
      <c r="AF107" s="35">
        <v>0</v>
      </c>
      <c r="AG107" s="36">
        <v>432</v>
      </c>
      <c r="AH107" s="37"/>
    </row>
    <row r="108" spans="1:34" ht="15" x14ac:dyDescent="0.25">
      <c r="A108" s="29" t="s">
        <v>134</v>
      </c>
      <c r="B108" s="32">
        <v>6</v>
      </c>
      <c r="C108" s="29">
        <v>170</v>
      </c>
      <c r="D108" s="29">
        <v>71</v>
      </c>
      <c r="E108" s="29">
        <v>27</v>
      </c>
      <c r="F108" s="29">
        <v>196</v>
      </c>
      <c r="G108" s="29">
        <v>113</v>
      </c>
      <c r="H108" s="29">
        <v>0</v>
      </c>
      <c r="I108" s="33">
        <v>1655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31</v>
      </c>
      <c r="AA108" s="29">
        <v>35</v>
      </c>
      <c r="AB108" s="34">
        <v>43</v>
      </c>
      <c r="AC108" s="35">
        <v>965</v>
      </c>
      <c r="AD108" s="29"/>
      <c r="AE108" s="35">
        <v>68</v>
      </c>
      <c r="AF108" s="35">
        <v>0</v>
      </c>
      <c r="AG108" s="36">
        <v>275</v>
      </c>
      <c r="AH108" s="37"/>
    </row>
    <row r="109" spans="1:34" ht="15" x14ac:dyDescent="0.25">
      <c r="A109" s="29" t="s">
        <v>135</v>
      </c>
      <c r="B109" s="32">
        <v>4</v>
      </c>
      <c r="C109" s="29">
        <v>912</v>
      </c>
      <c r="D109" s="29">
        <v>274</v>
      </c>
      <c r="E109" s="29">
        <v>288</v>
      </c>
      <c r="F109" s="29">
        <v>1057</v>
      </c>
      <c r="G109" s="29">
        <v>141</v>
      </c>
      <c r="H109" s="29">
        <v>34</v>
      </c>
      <c r="I109" s="33">
        <v>6700</v>
      </c>
      <c r="J109" s="29">
        <f>16+16</f>
        <v>32</v>
      </c>
      <c r="K109" s="29">
        <v>0</v>
      </c>
      <c r="L109" s="29">
        <v>0</v>
      </c>
      <c r="M109" s="29">
        <v>0</v>
      </c>
      <c r="N109" s="29">
        <v>43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2</v>
      </c>
      <c r="Z109" s="29">
        <v>131</v>
      </c>
      <c r="AA109" s="29">
        <v>262</v>
      </c>
      <c r="AB109" s="34">
        <v>123</v>
      </c>
      <c r="AC109" s="35">
        <v>3798</v>
      </c>
      <c r="AD109" s="29"/>
      <c r="AE109" s="35">
        <f>44-44</f>
        <v>0</v>
      </c>
      <c r="AF109" s="35">
        <v>0</v>
      </c>
      <c r="AG109" s="36">
        <v>1330</v>
      </c>
      <c r="AH109" s="37">
        <v>14</v>
      </c>
    </row>
    <row r="110" spans="1:34" ht="15" x14ac:dyDescent="0.25">
      <c r="A110" s="29" t="s">
        <v>136</v>
      </c>
      <c r="B110" s="32">
        <v>6</v>
      </c>
      <c r="C110" s="29">
        <v>183</v>
      </c>
      <c r="D110" s="29">
        <v>86</v>
      </c>
      <c r="E110" s="29">
        <v>0</v>
      </c>
      <c r="F110" s="29">
        <v>254</v>
      </c>
      <c r="G110" s="29">
        <v>3</v>
      </c>
      <c r="H110" s="29">
        <v>0</v>
      </c>
      <c r="I110" s="33">
        <v>1154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32</v>
      </c>
      <c r="AA110" s="29">
        <v>22</v>
      </c>
      <c r="AB110" s="34">
        <v>12</v>
      </c>
      <c r="AC110" s="35">
        <v>773</v>
      </c>
      <c r="AD110" s="29"/>
      <c r="AE110" s="35">
        <v>0</v>
      </c>
      <c r="AF110" s="35">
        <v>0</v>
      </c>
      <c r="AG110" s="36">
        <v>172</v>
      </c>
      <c r="AH110" s="37"/>
    </row>
    <row r="111" spans="1:34" ht="15" x14ac:dyDescent="0.25">
      <c r="A111" s="29" t="s">
        <v>137</v>
      </c>
      <c r="B111" s="32">
        <v>7</v>
      </c>
      <c r="C111" s="29">
        <v>0</v>
      </c>
      <c r="D111" s="29">
        <v>133</v>
      </c>
      <c r="E111" s="29">
        <v>0</v>
      </c>
      <c r="F111" s="29">
        <v>126</v>
      </c>
      <c r="G111" s="29">
        <v>19</v>
      </c>
      <c r="H111" s="29">
        <v>0</v>
      </c>
      <c r="I111" s="33">
        <v>759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24</v>
      </c>
      <c r="AA111" s="29">
        <v>0</v>
      </c>
      <c r="AB111" s="34">
        <v>5</v>
      </c>
      <c r="AC111" s="35">
        <v>453</v>
      </c>
      <c r="AD111" s="29"/>
      <c r="AE111" s="35">
        <f>63-10</f>
        <v>53</v>
      </c>
      <c r="AF111" s="35">
        <v>0</v>
      </c>
      <c r="AG111" s="36">
        <v>161</v>
      </c>
      <c r="AH111" s="37"/>
    </row>
    <row r="112" spans="1:34" ht="15" x14ac:dyDescent="0.25">
      <c r="A112" s="27"/>
      <c r="B112" s="2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</row>
    <row r="113" spans="1:34" ht="15" x14ac:dyDescent="0.25">
      <c r="A113" s="27" t="s">
        <v>138</v>
      </c>
      <c r="B113" s="27"/>
      <c r="C113" s="29"/>
      <c r="D113" s="29"/>
      <c r="E113" s="29"/>
      <c r="F113" s="29"/>
      <c r="G113" s="29"/>
      <c r="H113" s="29"/>
      <c r="I113" s="33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34"/>
      <c r="AC113" s="35"/>
      <c r="AD113" s="29"/>
      <c r="AE113" s="35"/>
      <c r="AF113" s="35"/>
      <c r="AG113" s="36"/>
      <c r="AH113" s="37"/>
    </row>
    <row r="114" spans="1:34" ht="15" x14ac:dyDescent="0.25">
      <c r="A114" s="29" t="s">
        <v>139</v>
      </c>
      <c r="B114" s="32">
        <v>6</v>
      </c>
      <c r="C114" s="29">
        <v>87</v>
      </c>
      <c r="D114" s="29">
        <v>0</v>
      </c>
      <c r="E114" s="29">
        <v>20</v>
      </c>
      <c r="F114" s="29">
        <v>115</v>
      </c>
      <c r="G114" s="29">
        <v>0</v>
      </c>
      <c r="H114" s="29">
        <v>0</v>
      </c>
      <c r="I114" s="33">
        <v>488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1</v>
      </c>
      <c r="Z114" s="29">
        <v>8</v>
      </c>
      <c r="AA114" s="29">
        <v>0</v>
      </c>
      <c r="AB114" s="34">
        <v>10</v>
      </c>
      <c r="AC114" s="35">
        <v>339</v>
      </c>
      <c r="AD114" s="29"/>
      <c r="AE114" s="35">
        <v>0</v>
      </c>
      <c r="AF114" s="35">
        <v>0</v>
      </c>
      <c r="AG114" s="36">
        <v>78</v>
      </c>
      <c r="AH114" s="37"/>
    </row>
    <row r="115" spans="1:34" ht="15" x14ac:dyDescent="0.25">
      <c r="A115" s="29" t="s">
        <v>140</v>
      </c>
      <c r="B115" s="32">
        <v>7</v>
      </c>
      <c r="C115" s="29">
        <v>0</v>
      </c>
      <c r="D115" s="29">
        <v>20</v>
      </c>
      <c r="E115" s="29">
        <v>0</v>
      </c>
      <c r="F115" s="29">
        <v>24</v>
      </c>
      <c r="G115" s="29">
        <v>0</v>
      </c>
      <c r="H115" s="29">
        <v>0</v>
      </c>
      <c r="I115" s="33">
        <v>76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0</v>
      </c>
      <c r="AA115" s="29">
        <v>0</v>
      </c>
      <c r="AB115" s="34">
        <v>3</v>
      </c>
      <c r="AC115" s="35">
        <v>68</v>
      </c>
      <c r="AD115" s="29"/>
      <c r="AE115" s="35">
        <v>0</v>
      </c>
      <c r="AF115" s="35">
        <v>0</v>
      </c>
      <c r="AG115" s="36">
        <v>0</v>
      </c>
      <c r="AH115" s="37"/>
    </row>
    <row r="116" spans="1:34" ht="15" x14ac:dyDescent="0.25">
      <c r="A116" s="29" t="s">
        <v>141</v>
      </c>
      <c r="B116" s="32">
        <v>4</v>
      </c>
      <c r="C116" s="29">
        <f>587-7</f>
        <v>580</v>
      </c>
      <c r="D116" s="29">
        <v>24</v>
      </c>
      <c r="E116" s="29">
        <v>73</v>
      </c>
      <c r="F116" s="29">
        <v>549</v>
      </c>
      <c r="G116" s="29">
        <v>149</v>
      </c>
      <c r="H116" s="29">
        <v>0</v>
      </c>
      <c r="I116" s="33">
        <v>3530</v>
      </c>
      <c r="J116" s="29">
        <v>0</v>
      </c>
      <c r="K116" s="29">
        <v>0</v>
      </c>
      <c r="L116" s="29">
        <v>0</v>
      </c>
      <c r="M116" s="29">
        <v>0</v>
      </c>
      <c r="N116" s="29">
        <f>87+5</f>
        <v>92</v>
      </c>
      <c r="O116" s="29">
        <v>91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103</v>
      </c>
      <c r="X116" s="29">
        <v>0</v>
      </c>
      <c r="Y116" s="29">
        <v>4</v>
      </c>
      <c r="Z116" s="29">
        <v>58</v>
      </c>
      <c r="AA116" s="29">
        <v>0</v>
      </c>
      <c r="AB116" s="34">
        <v>103</v>
      </c>
      <c r="AC116" s="35">
        <v>2244</v>
      </c>
      <c r="AD116" s="29"/>
      <c r="AE116" s="35">
        <v>212</v>
      </c>
      <c r="AF116" s="35">
        <v>0</v>
      </c>
      <c r="AG116" s="36">
        <v>420</v>
      </c>
      <c r="AH116" s="37">
        <v>183</v>
      </c>
    </row>
    <row r="117" spans="1:34" ht="15" x14ac:dyDescent="0.25">
      <c r="A117" s="29" t="s">
        <v>142</v>
      </c>
      <c r="B117" s="32">
        <v>7</v>
      </c>
      <c r="C117" s="29">
        <v>21</v>
      </c>
      <c r="D117" s="29">
        <v>7</v>
      </c>
      <c r="E117" s="29">
        <v>31</v>
      </c>
      <c r="F117" s="29">
        <v>43</v>
      </c>
      <c r="G117" s="29">
        <v>0</v>
      </c>
      <c r="H117" s="29">
        <v>0</v>
      </c>
      <c r="I117" s="33">
        <v>272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9</v>
      </c>
      <c r="AA117" s="29">
        <v>0</v>
      </c>
      <c r="AB117" s="34">
        <v>10</v>
      </c>
      <c r="AC117" s="35">
        <v>151</v>
      </c>
      <c r="AD117" s="29"/>
      <c r="AE117" s="35">
        <v>0</v>
      </c>
      <c r="AF117" s="35">
        <v>0</v>
      </c>
      <c r="AG117" s="36">
        <v>59</v>
      </c>
      <c r="AH117" s="37"/>
    </row>
    <row r="118" spans="1:34" ht="15" x14ac:dyDescent="0.25">
      <c r="A118" s="29" t="s">
        <v>143</v>
      </c>
      <c r="B118" s="32">
        <v>4</v>
      </c>
      <c r="C118" s="29">
        <v>750</v>
      </c>
      <c r="D118" s="29"/>
      <c r="E118" s="29">
        <v>234</v>
      </c>
      <c r="F118" s="29">
        <v>730</v>
      </c>
      <c r="G118" s="29">
        <v>156</v>
      </c>
      <c r="H118" s="29">
        <v>0</v>
      </c>
      <c r="I118" s="33">
        <v>4097</v>
      </c>
      <c r="J118" s="29">
        <f>62-20</f>
        <v>42</v>
      </c>
      <c r="K118" s="29">
        <v>224</v>
      </c>
      <c r="L118" s="29">
        <v>0</v>
      </c>
      <c r="M118" s="29">
        <v>85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105</v>
      </c>
      <c r="X118" s="29">
        <v>0</v>
      </c>
      <c r="Y118" s="29">
        <v>5</v>
      </c>
      <c r="Z118" s="29">
        <f>25</f>
        <v>25</v>
      </c>
      <c r="AA118" s="29">
        <v>122</v>
      </c>
      <c r="AB118" s="34">
        <v>113</v>
      </c>
      <c r="AC118" s="35">
        <v>2792</v>
      </c>
      <c r="AD118" s="29"/>
      <c r="AE118" s="35">
        <v>120</v>
      </c>
      <c r="AF118" s="35">
        <v>0</v>
      </c>
      <c r="AG118" s="36">
        <v>610</v>
      </c>
      <c r="AH118" s="37">
        <v>85</v>
      </c>
    </row>
    <row r="119" spans="1:34" ht="15" x14ac:dyDescent="0.25">
      <c r="A119" s="29" t="s">
        <v>144</v>
      </c>
      <c r="B119" s="32">
        <v>7</v>
      </c>
      <c r="C119" s="29">
        <v>0</v>
      </c>
      <c r="D119" s="29">
        <v>16</v>
      </c>
      <c r="E119" s="29">
        <v>0</v>
      </c>
      <c r="F119" s="29">
        <v>21</v>
      </c>
      <c r="G119" s="29">
        <v>0</v>
      </c>
      <c r="H119" s="29">
        <v>0</v>
      </c>
      <c r="I119" s="33">
        <v>146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9">
        <v>1</v>
      </c>
      <c r="Z119" s="29">
        <v>4</v>
      </c>
      <c r="AA119" s="29">
        <v>0</v>
      </c>
      <c r="AB119" s="34">
        <v>4</v>
      </c>
      <c r="AC119" s="35">
        <v>89</v>
      </c>
      <c r="AD119" s="29"/>
      <c r="AE119" s="35">
        <v>0</v>
      </c>
      <c r="AF119" s="35">
        <v>0</v>
      </c>
      <c r="AG119" s="36">
        <v>0</v>
      </c>
      <c r="AH119" s="37"/>
    </row>
    <row r="120" spans="1:34" ht="15" x14ac:dyDescent="0.25">
      <c r="A120" s="29" t="s">
        <v>145</v>
      </c>
      <c r="B120" s="32">
        <v>6</v>
      </c>
      <c r="C120" s="29">
        <v>38</v>
      </c>
      <c r="D120" s="29">
        <v>0</v>
      </c>
      <c r="E120" s="29">
        <v>22</v>
      </c>
      <c r="F120" s="29">
        <v>36</v>
      </c>
      <c r="G120" s="29">
        <v>0</v>
      </c>
      <c r="H120" s="29">
        <v>0</v>
      </c>
      <c r="I120" s="33">
        <v>96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0</v>
      </c>
      <c r="AA120" s="29">
        <v>0</v>
      </c>
      <c r="AB120" s="34">
        <v>2</v>
      </c>
      <c r="AC120" s="35">
        <v>95</v>
      </c>
      <c r="AD120" s="29"/>
      <c r="AE120" s="35">
        <v>0</v>
      </c>
      <c r="AF120" s="35">
        <v>0</v>
      </c>
      <c r="AG120" s="36">
        <v>0</v>
      </c>
      <c r="AH120" s="37"/>
    </row>
    <row r="121" spans="1:34" ht="15" x14ac:dyDescent="0.25">
      <c r="A121" s="29" t="s">
        <v>146</v>
      </c>
      <c r="B121" s="32">
        <v>7</v>
      </c>
      <c r="C121" s="29">
        <v>87</v>
      </c>
      <c r="D121" s="29">
        <v>0</v>
      </c>
      <c r="E121" s="29">
        <v>16</v>
      </c>
      <c r="F121" s="29">
        <v>106</v>
      </c>
      <c r="G121" s="29">
        <v>0</v>
      </c>
      <c r="H121" s="29">
        <v>0</v>
      </c>
      <c r="I121" s="33">
        <v>365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29">
        <v>1</v>
      </c>
      <c r="AA121" s="29">
        <v>0</v>
      </c>
      <c r="AB121" s="34">
        <v>9</v>
      </c>
      <c r="AC121" s="35">
        <v>306</v>
      </c>
      <c r="AD121" s="29"/>
      <c r="AE121" s="35">
        <v>0</v>
      </c>
      <c r="AF121" s="35">
        <v>0</v>
      </c>
      <c r="AG121" s="36">
        <v>0</v>
      </c>
      <c r="AH121" s="37"/>
    </row>
    <row r="122" spans="1:34" ht="15" x14ac:dyDescent="0.25">
      <c r="A122" s="29" t="s">
        <v>147</v>
      </c>
      <c r="B122" s="32">
        <v>7</v>
      </c>
      <c r="C122" s="29">
        <v>0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33">
        <v>25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29">
        <v>0</v>
      </c>
      <c r="AA122" s="29">
        <v>18</v>
      </c>
      <c r="AB122" s="34">
        <v>0</v>
      </c>
      <c r="AC122" s="35">
        <v>12</v>
      </c>
      <c r="AD122" s="29"/>
      <c r="AE122" s="35">
        <v>0</v>
      </c>
      <c r="AF122" s="35">
        <v>0</v>
      </c>
      <c r="AG122" s="36">
        <v>0</v>
      </c>
      <c r="AH122" s="37"/>
    </row>
    <row r="123" spans="1:34" ht="15" x14ac:dyDescent="0.25">
      <c r="A123" s="27"/>
      <c r="B123" s="2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</row>
    <row r="124" spans="1:34" ht="15" x14ac:dyDescent="0.25">
      <c r="A124" s="27" t="s">
        <v>148</v>
      </c>
      <c r="B124" s="27"/>
      <c r="C124" s="29"/>
      <c r="D124" s="29"/>
      <c r="E124" s="29"/>
      <c r="F124" s="29"/>
      <c r="G124" s="29"/>
      <c r="H124" s="29"/>
      <c r="I124" s="33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34"/>
      <c r="AC124" s="35"/>
      <c r="AD124" s="29"/>
      <c r="AE124" s="35"/>
      <c r="AF124" s="35"/>
      <c r="AG124" s="36"/>
      <c r="AH124" s="37"/>
    </row>
    <row r="125" spans="1:34" ht="15" x14ac:dyDescent="0.25">
      <c r="A125" s="29" t="s">
        <v>149</v>
      </c>
      <c r="B125" s="32">
        <v>6</v>
      </c>
      <c r="C125" s="29">
        <v>41</v>
      </c>
      <c r="D125" s="29">
        <v>0</v>
      </c>
      <c r="E125" s="29">
        <v>0</v>
      </c>
      <c r="F125" s="29">
        <v>31</v>
      </c>
      <c r="G125" s="29">
        <v>0</v>
      </c>
      <c r="H125" s="29">
        <v>0</v>
      </c>
      <c r="I125" s="33">
        <v>154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f>75-5</f>
        <v>70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29">
        <v>9</v>
      </c>
      <c r="AA125" s="29">
        <v>28</v>
      </c>
      <c r="AB125" s="34">
        <v>2</v>
      </c>
      <c r="AC125" s="35">
        <v>110</v>
      </c>
      <c r="AD125" s="29"/>
      <c r="AE125" s="35">
        <v>0</v>
      </c>
      <c r="AF125" s="35">
        <v>0</v>
      </c>
      <c r="AG125" s="36">
        <v>0</v>
      </c>
      <c r="AH125" s="37">
        <v>70</v>
      </c>
    </row>
    <row r="126" spans="1:34" ht="15" x14ac:dyDescent="0.25">
      <c r="A126" s="29" t="s">
        <v>150</v>
      </c>
      <c r="B126" s="32">
        <v>5</v>
      </c>
      <c r="C126" s="29">
        <v>62</v>
      </c>
      <c r="D126" s="29">
        <v>0</v>
      </c>
      <c r="E126" s="29">
        <v>25</v>
      </c>
      <c r="F126" s="29">
        <v>59</v>
      </c>
      <c r="G126" s="29">
        <v>15</v>
      </c>
      <c r="H126" s="29">
        <v>0</v>
      </c>
      <c r="I126" s="33">
        <v>300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f>90+5</f>
        <v>95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29">
        <v>10</v>
      </c>
      <c r="AA126" s="29">
        <v>0</v>
      </c>
      <c r="AB126" s="34">
        <v>8</v>
      </c>
      <c r="AC126" s="35">
        <v>257</v>
      </c>
      <c r="AD126" s="29"/>
      <c r="AE126" s="35">
        <v>0</v>
      </c>
      <c r="AF126" s="35">
        <v>0</v>
      </c>
      <c r="AG126" s="36">
        <v>0</v>
      </c>
      <c r="AH126" s="37">
        <v>95</v>
      </c>
    </row>
    <row r="127" spans="1:34" ht="15" x14ac:dyDescent="0.25">
      <c r="A127" s="29" t="s">
        <v>151</v>
      </c>
      <c r="B127" s="32">
        <v>4</v>
      </c>
      <c r="C127" s="29">
        <v>565</v>
      </c>
      <c r="D127" s="29">
        <v>40</v>
      </c>
      <c r="E127" s="29">
        <v>77</v>
      </c>
      <c r="F127" s="29">
        <v>587</v>
      </c>
      <c r="G127" s="29">
        <v>87</v>
      </c>
      <c r="H127" s="29">
        <v>0</v>
      </c>
      <c r="I127" s="33">
        <f>4455</f>
        <v>4455</v>
      </c>
      <c r="J127" s="29">
        <v>0</v>
      </c>
      <c r="K127" s="29">
        <v>0</v>
      </c>
      <c r="L127" s="29">
        <v>0</v>
      </c>
      <c r="M127" s="29">
        <f>10-10</f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29">
        <v>4</v>
      </c>
      <c r="Z127" s="29">
        <v>45</v>
      </c>
      <c r="AA127" s="29">
        <v>456</v>
      </c>
      <c r="AB127" s="34">
        <v>69</v>
      </c>
      <c r="AC127" s="35">
        <v>2163</v>
      </c>
      <c r="AD127" s="29"/>
      <c r="AE127" s="35">
        <v>722</v>
      </c>
      <c r="AF127" s="35">
        <v>0</v>
      </c>
      <c r="AG127" s="36">
        <v>1030</v>
      </c>
      <c r="AH127" s="37"/>
    </row>
    <row r="128" spans="1:34" ht="15" x14ac:dyDescent="0.25">
      <c r="A128" s="29" t="s">
        <v>152</v>
      </c>
      <c r="B128" s="32">
        <v>5</v>
      </c>
      <c r="C128" s="29">
        <v>235</v>
      </c>
      <c r="D128" s="29">
        <v>0</v>
      </c>
      <c r="E128" s="29">
        <v>0</v>
      </c>
      <c r="F128" s="29">
        <v>256</v>
      </c>
      <c r="G128" s="29">
        <v>52</v>
      </c>
      <c r="H128" s="29">
        <v>0</v>
      </c>
      <c r="I128" s="33">
        <v>1746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58</v>
      </c>
      <c r="AA128" s="29">
        <v>25</v>
      </c>
      <c r="AB128" s="34">
        <v>13</v>
      </c>
      <c r="AC128" s="35">
        <v>1211</v>
      </c>
      <c r="AD128" s="29"/>
      <c r="AE128" s="35">
        <v>320</v>
      </c>
      <c r="AF128" s="35">
        <v>0</v>
      </c>
      <c r="AG128" s="36">
        <v>180</v>
      </c>
      <c r="AH128" s="37"/>
    </row>
    <row r="129" spans="1:34" ht="15" x14ac:dyDescent="0.25">
      <c r="A129" s="29" t="s">
        <v>153</v>
      </c>
      <c r="B129" s="32">
        <v>6</v>
      </c>
      <c r="C129" s="29">
        <v>378</v>
      </c>
      <c r="D129" s="29">
        <v>0</v>
      </c>
      <c r="E129" s="29">
        <v>33</v>
      </c>
      <c r="F129" s="29">
        <v>331</v>
      </c>
      <c r="G129" s="29">
        <v>32</v>
      </c>
      <c r="H129" s="29">
        <v>0</v>
      </c>
      <c r="I129" s="33">
        <v>1703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f>96-3</f>
        <v>93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29">
        <v>1</v>
      </c>
      <c r="Z129" s="29">
        <v>64</v>
      </c>
      <c r="AA129" s="29">
        <v>24</v>
      </c>
      <c r="AB129" s="34">
        <v>33</v>
      </c>
      <c r="AC129" s="35">
        <v>1082</v>
      </c>
      <c r="AD129" s="29"/>
      <c r="AE129" s="35">
        <v>535</v>
      </c>
      <c r="AF129" s="35">
        <v>0</v>
      </c>
      <c r="AG129" s="36">
        <v>189</v>
      </c>
      <c r="AH129" s="37">
        <v>93</v>
      </c>
    </row>
    <row r="130" spans="1:34" ht="15" x14ac:dyDescent="0.25">
      <c r="A130" s="29" t="s">
        <v>154</v>
      </c>
      <c r="B130" s="32">
        <v>5</v>
      </c>
      <c r="C130" s="29">
        <v>413</v>
      </c>
      <c r="D130" s="29">
        <v>75</v>
      </c>
      <c r="E130" s="29">
        <v>88</v>
      </c>
      <c r="F130" s="29">
        <v>356</v>
      </c>
      <c r="G130" s="29">
        <v>97</v>
      </c>
      <c r="H130" s="29">
        <v>0</v>
      </c>
      <c r="I130" s="33">
        <v>2303</v>
      </c>
      <c r="J130" s="29">
        <v>0</v>
      </c>
      <c r="K130" s="29">
        <v>0</v>
      </c>
      <c r="L130" s="29">
        <v>0</v>
      </c>
      <c r="M130" s="29">
        <v>0</v>
      </c>
      <c r="N130" s="29">
        <f>32-13</f>
        <v>19</v>
      </c>
      <c r="O130" s="29">
        <f>137-5</f>
        <v>132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>
        <v>0</v>
      </c>
      <c r="V130" s="29">
        <v>0</v>
      </c>
      <c r="W130" s="29">
        <v>0</v>
      </c>
      <c r="X130" s="29">
        <v>0</v>
      </c>
      <c r="Y130" s="29">
        <v>1</v>
      </c>
      <c r="Z130" s="29">
        <v>26</v>
      </c>
      <c r="AA130" s="29">
        <v>66</v>
      </c>
      <c r="AB130" s="34">
        <v>39</v>
      </c>
      <c r="AC130" s="35">
        <v>1371</v>
      </c>
      <c r="AD130" s="29"/>
      <c r="AE130" s="35">
        <v>347</v>
      </c>
      <c r="AF130" s="35">
        <v>80</v>
      </c>
      <c r="AG130" s="36">
        <v>346</v>
      </c>
      <c r="AH130" s="37">
        <v>151</v>
      </c>
    </row>
    <row r="131" spans="1:34" ht="15" x14ac:dyDescent="0.25">
      <c r="A131" s="29" t="s">
        <v>155</v>
      </c>
      <c r="B131" s="32">
        <v>7</v>
      </c>
      <c r="C131" s="29">
        <v>63</v>
      </c>
      <c r="D131" s="29">
        <v>29</v>
      </c>
      <c r="E131" s="29">
        <v>46</v>
      </c>
      <c r="F131" s="29">
        <v>86</v>
      </c>
      <c r="G131" s="29">
        <v>12</v>
      </c>
      <c r="H131" s="29">
        <v>0</v>
      </c>
      <c r="I131" s="33">
        <v>574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>
        <v>42</v>
      </c>
      <c r="AA131" s="29">
        <v>0</v>
      </c>
      <c r="AB131" s="34">
        <v>12</v>
      </c>
      <c r="AC131" s="35">
        <v>338</v>
      </c>
      <c r="AD131" s="29"/>
      <c r="AE131" s="35">
        <v>68</v>
      </c>
      <c r="AF131" s="35">
        <v>0</v>
      </c>
      <c r="AG131" s="36">
        <v>110</v>
      </c>
      <c r="AH131" s="37"/>
    </row>
    <row r="132" spans="1:34" ht="15" x14ac:dyDescent="0.25">
      <c r="A132" s="29" t="s">
        <v>156</v>
      </c>
      <c r="B132" s="32">
        <v>7</v>
      </c>
      <c r="C132" s="29">
        <v>99</v>
      </c>
      <c r="D132" s="29">
        <v>0</v>
      </c>
      <c r="E132" s="29">
        <v>56</v>
      </c>
      <c r="F132" s="29">
        <v>101</v>
      </c>
      <c r="G132" s="29">
        <v>38</v>
      </c>
      <c r="H132" s="29">
        <v>0</v>
      </c>
      <c r="I132" s="33">
        <v>746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f>58-3</f>
        <v>55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29">
        <v>4</v>
      </c>
      <c r="AA132" s="29">
        <v>0</v>
      </c>
      <c r="AB132" s="34">
        <v>4</v>
      </c>
      <c r="AC132" s="35">
        <v>504</v>
      </c>
      <c r="AD132" s="29"/>
      <c r="AE132" s="35">
        <v>105</v>
      </c>
      <c r="AF132" s="35">
        <v>0</v>
      </c>
      <c r="AG132" s="36">
        <v>91</v>
      </c>
      <c r="AH132" s="37">
        <v>55</v>
      </c>
    </row>
    <row r="133" spans="1:34" ht="15" x14ac:dyDescent="0.25">
      <c r="A133" s="27"/>
      <c r="B133" s="27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</row>
    <row r="134" spans="1:34" ht="15" x14ac:dyDescent="0.25">
      <c r="A134" s="27" t="s">
        <v>157</v>
      </c>
      <c r="B134" s="27"/>
      <c r="C134" s="29"/>
      <c r="D134" s="29"/>
      <c r="E134" s="29"/>
      <c r="F134" s="29"/>
      <c r="G134" s="29"/>
      <c r="H134" s="29"/>
      <c r="I134" s="33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34"/>
      <c r="AC134" s="35"/>
      <c r="AD134" s="29"/>
      <c r="AE134" s="35"/>
      <c r="AF134" s="35"/>
      <c r="AG134" s="36"/>
      <c r="AH134" s="37"/>
    </row>
    <row r="135" spans="1:34" ht="15" x14ac:dyDescent="0.25">
      <c r="A135" s="29" t="s">
        <v>158</v>
      </c>
      <c r="B135" s="32">
        <v>6</v>
      </c>
      <c r="C135" s="29">
        <v>229</v>
      </c>
      <c r="D135" s="29">
        <v>34</v>
      </c>
      <c r="E135" s="29">
        <v>0</v>
      </c>
      <c r="F135" s="29">
        <v>184</v>
      </c>
      <c r="G135" s="29">
        <v>84</v>
      </c>
      <c r="H135" s="29">
        <v>0</v>
      </c>
      <c r="I135" s="33">
        <v>1304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f>74+4</f>
        <v>78</v>
      </c>
      <c r="P135" s="29">
        <v>0</v>
      </c>
      <c r="Q135" s="29">
        <v>0</v>
      </c>
      <c r="R135" s="29">
        <v>38</v>
      </c>
      <c r="S135" s="29">
        <v>12</v>
      </c>
      <c r="T135" s="29">
        <v>0</v>
      </c>
      <c r="U135" s="29">
        <v>0</v>
      </c>
      <c r="V135" s="29">
        <v>0</v>
      </c>
      <c r="W135" s="29">
        <v>0</v>
      </c>
      <c r="X135" s="29">
        <v>0</v>
      </c>
      <c r="Y135" s="29">
        <v>0</v>
      </c>
      <c r="Z135" s="29">
        <v>86</v>
      </c>
      <c r="AA135" s="29">
        <v>0</v>
      </c>
      <c r="AB135" s="34">
        <v>56</v>
      </c>
      <c r="AC135" s="35">
        <v>886</v>
      </c>
      <c r="AD135" s="29"/>
      <c r="AE135" s="35">
        <v>310</v>
      </c>
      <c r="AF135" s="35">
        <v>0</v>
      </c>
      <c r="AG135" s="36">
        <v>47</v>
      </c>
      <c r="AH135" s="37">
        <v>78</v>
      </c>
    </row>
    <row r="136" spans="1:34" ht="15" x14ac:dyDescent="0.25">
      <c r="A136" s="29" t="s">
        <v>159</v>
      </c>
      <c r="B136" s="32">
        <v>7</v>
      </c>
      <c r="C136" s="29">
        <v>44</v>
      </c>
      <c r="D136" s="29">
        <v>68</v>
      </c>
      <c r="E136" s="29">
        <v>45</v>
      </c>
      <c r="F136" s="29">
        <v>121</v>
      </c>
      <c r="G136" s="29">
        <v>17</v>
      </c>
      <c r="H136" s="29">
        <v>0</v>
      </c>
      <c r="I136" s="33">
        <v>636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  <c r="Z136" s="29">
        <v>10</v>
      </c>
      <c r="AA136" s="29">
        <v>0</v>
      </c>
      <c r="AB136" s="34">
        <v>4</v>
      </c>
      <c r="AC136" s="35">
        <v>434</v>
      </c>
      <c r="AD136" s="29"/>
      <c r="AE136" s="35">
        <v>94</v>
      </c>
      <c r="AF136" s="35">
        <v>0</v>
      </c>
      <c r="AG136" s="36">
        <v>53</v>
      </c>
      <c r="AH136" s="37"/>
    </row>
    <row r="137" spans="1:34" ht="15" x14ac:dyDescent="0.25">
      <c r="A137" s="29" t="s">
        <v>160</v>
      </c>
      <c r="B137" s="32">
        <v>7</v>
      </c>
      <c r="C137" s="29">
        <v>0</v>
      </c>
      <c r="D137" s="29">
        <v>74</v>
      </c>
      <c r="E137" s="29">
        <v>18</v>
      </c>
      <c r="F137" s="29">
        <v>74</v>
      </c>
      <c r="G137" s="29">
        <v>0</v>
      </c>
      <c r="H137" s="29">
        <v>0</v>
      </c>
      <c r="I137" s="33">
        <v>379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12</v>
      </c>
      <c r="AA137" s="29">
        <v>0</v>
      </c>
      <c r="AB137" s="34">
        <v>14</v>
      </c>
      <c r="AC137" s="35">
        <v>221</v>
      </c>
      <c r="AD137" s="29"/>
      <c r="AE137" s="35">
        <v>80</v>
      </c>
      <c r="AF137" s="35">
        <v>0</v>
      </c>
      <c r="AG137" s="36">
        <v>85</v>
      </c>
      <c r="AH137" s="37"/>
    </row>
    <row r="138" spans="1:34" ht="15" x14ac:dyDescent="0.25">
      <c r="A138" s="29" t="s">
        <v>161</v>
      </c>
      <c r="B138" s="32">
        <v>7</v>
      </c>
      <c r="C138" s="29">
        <v>79</v>
      </c>
      <c r="D138" s="29">
        <v>44</v>
      </c>
      <c r="E138" s="29">
        <v>30</v>
      </c>
      <c r="F138" s="29">
        <v>175</v>
      </c>
      <c r="G138" s="29">
        <v>0</v>
      </c>
      <c r="H138" s="29">
        <v>0</v>
      </c>
      <c r="I138" s="33">
        <v>820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30</v>
      </c>
      <c r="AA138" s="29">
        <v>0</v>
      </c>
      <c r="AB138" s="34">
        <v>12</v>
      </c>
      <c r="AC138" s="35">
        <v>544</v>
      </c>
      <c r="AD138" s="29"/>
      <c r="AE138" s="35">
        <v>166</v>
      </c>
      <c r="AF138" s="35">
        <v>0</v>
      </c>
      <c r="AG138" s="36">
        <v>66</v>
      </c>
      <c r="AH138" s="37"/>
    </row>
    <row r="139" spans="1:34" ht="15" x14ac:dyDescent="0.25">
      <c r="A139" s="29" t="s">
        <v>162</v>
      </c>
      <c r="B139" s="32">
        <v>6</v>
      </c>
      <c r="C139" s="29">
        <v>67</v>
      </c>
      <c r="D139" s="29">
        <v>12</v>
      </c>
      <c r="E139" s="29">
        <v>12</v>
      </c>
      <c r="F139" s="29">
        <v>62</v>
      </c>
      <c r="G139" s="29">
        <v>84</v>
      </c>
      <c r="H139" s="29">
        <v>0</v>
      </c>
      <c r="I139" s="33">
        <v>772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57</v>
      </c>
      <c r="P139" s="29">
        <f>84+5</f>
        <v>89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29">
        <v>29</v>
      </c>
      <c r="X139" s="29">
        <v>0</v>
      </c>
      <c r="Y139" s="29">
        <v>2</v>
      </c>
      <c r="Z139" s="29">
        <v>21</v>
      </c>
      <c r="AA139" s="29">
        <v>83</v>
      </c>
      <c r="AB139" s="34">
        <v>16</v>
      </c>
      <c r="AC139" s="35">
        <v>443</v>
      </c>
      <c r="AD139" s="29"/>
      <c r="AE139" s="35">
        <v>0</v>
      </c>
      <c r="AF139" s="35">
        <v>0</v>
      </c>
      <c r="AG139" s="36">
        <v>195</v>
      </c>
      <c r="AH139" s="37">
        <v>57</v>
      </c>
    </row>
    <row r="140" spans="1:34" ht="15" x14ac:dyDescent="0.25">
      <c r="A140" s="29" t="s">
        <v>163</v>
      </c>
      <c r="B140" s="32">
        <v>7</v>
      </c>
      <c r="C140" s="29">
        <v>0</v>
      </c>
      <c r="D140" s="29">
        <v>4</v>
      </c>
      <c r="E140" s="29">
        <v>0</v>
      </c>
      <c r="F140" s="29">
        <v>17</v>
      </c>
      <c r="G140" s="29">
        <v>0</v>
      </c>
      <c r="H140" s="29">
        <v>0</v>
      </c>
      <c r="I140" s="33">
        <v>76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29">
        <v>0</v>
      </c>
      <c r="AB140" s="34">
        <v>11</v>
      </c>
      <c r="AC140" s="35">
        <v>59</v>
      </c>
      <c r="AD140" s="29"/>
      <c r="AE140" s="35">
        <v>0</v>
      </c>
      <c r="AF140" s="35">
        <v>0</v>
      </c>
      <c r="AG140" s="36">
        <v>0</v>
      </c>
      <c r="AH140" s="37"/>
    </row>
    <row r="141" spans="1:34" ht="15" x14ac:dyDescent="0.25">
      <c r="A141" s="29" t="s">
        <v>164</v>
      </c>
      <c r="B141" s="32">
        <v>4</v>
      </c>
      <c r="C141" s="29">
        <v>309</v>
      </c>
      <c r="D141" s="29">
        <v>38</v>
      </c>
      <c r="E141" s="29">
        <v>0</v>
      </c>
      <c r="F141" s="29">
        <v>299</v>
      </c>
      <c r="G141" s="29">
        <v>107</v>
      </c>
      <c r="H141" s="29">
        <v>0</v>
      </c>
      <c r="I141" s="33">
        <v>2506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66</v>
      </c>
      <c r="AA141" s="29">
        <v>0</v>
      </c>
      <c r="AB141" s="34">
        <v>102</v>
      </c>
      <c r="AC141" s="35">
        <v>1351</v>
      </c>
      <c r="AD141" s="29"/>
      <c r="AE141" s="35">
        <v>108</v>
      </c>
      <c r="AF141" s="35">
        <v>0</v>
      </c>
      <c r="AG141" s="36">
        <v>430</v>
      </c>
      <c r="AH141" s="37"/>
    </row>
    <row r="142" spans="1:34" ht="15" x14ac:dyDescent="0.25">
      <c r="A142" s="29" t="s">
        <v>165</v>
      </c>
      <c r="B142" s="32">
        <v>7</v>
      </c>
      <c r="C142" s="29">
        <v>27</v>
      </c>
      <c r="D142" s="29">
        <v>19</v>
      </c>
      <c r="E142" s="29">
        <v>32</v>
      </c>
      <c r="F142" s="29">
        <v>25</v>
      </c>
      <c r="G142" s="29">
        <v>32</v>
      </c>
      <c r="H142" s="29">
        <v>0</v>
      </c>
      <c r="I142" s="33">
        <v>386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>
        <v>0</v>
      </c>
      <c r="V142" s="29">
        <v>0</v>
      </c>
      <c r="W142" s="29">
        <v>0</v>
      </c>
      <c r="X142" s="29">
        <v>0</v>
      </c>
      <c r="Y142" s="29">
        <v>0</v>
      </c>
      <c r="Z142" s="29">
        <v>12</v>
      </c>
      <c r="AA142" s="29">
        <v>0</v>
      </c>
      <c r="AB142" s="34">
        <v>20</v>
      </c>
      <c r="AC142" s="35">
        <v>218</v>
      </c>
      <c r="AD142" s="29"/>
      <c r="AE142" s="35">
        <v>9</v>
      </c>
      <c r="AF142" s="35">
        <v>0</v>
      </c>
      <c r="AG142" s="36">
        <v>80</v>
      </c>
      <c r="AH142" s="37"/>
    </row>
    <row r="143" spans="1:34" ht="15" x14ac:dyDescent="0.25">
      <c r="A143" s="29" t="s">
        <v>166</v>
      </c>
      <c r="B143" s="32">
        <v>4</v>
      </c>
      <c r="C143" s="29">
        <f>871+16</f>
        <v>887</v>
      </c>
      <c r="D143" s="29">
        <v>0</v>
      </c>
      <c r="E143" s="29">
        <v>0</v>
      </c>
      <c r="F143" s="29">
        <v>818</v>
      </c>
      <c r="G143" s="29">
        <f>95+4</f>
        <v>99</v>
      </c>
      <c r="H143" s="29">
        <v>0</v>
      </c>
      <c r="I143" s="33">
        <v>4638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9">
        <v>2</v>
      </c>
      <c r="Z143" s="29">
        <v>41</v>
      </c>
      <c r="AA143" s="29">
        <v>106</v>
      </c>
      <c r="AB143" s="34">
        <v>68</v>
      </c>
      <c r="AC143" s="35">
        <v>2740</v>
      </c>
      <c r="AD143" s="29"/>
      <c r="AE143" s="35">
        <v>434</v>
      </c>
      <c r="AF143" s="35">
        <v>0</v>
      </c>
      <c r="AG143" s="35">
        <v>960</v>
      </c>
      <c r="AH143" s="39"/>
    </row>
    <row r="144" spans="1:34" ht="15" x14ac:dyDescent="0.25">
      <c r="A144" s="29" t="s">
        <v>167</v>
      </c>
      <c r="B144" s="32">
        <v>7</v>
      </c>
      <c r="C144" s="29">
        <v>26</v>
      </c>
      <c r="D144" s="29">
        <v>0</v>
      </c>
      <c r="E144" s="29">
        <v>12</v>
      </c>
      <c r="F144" s="29">
        <v>23</v>
      </c>
      <c r="G144" s="29">
        <v>0</v>
      </c>
      <c r="H144" s="29">
        <v>0</v>
      </c>
      <c r="I144" s="33">
        <v>97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9">
        <v>3</v>
      </c>
      <c r="Z144" s="29">
        <v>3</v>
      </c>
      <c r="AA144" s="29">
        <v>0</v>
      </c>
      <c r="AB144" s="34">
        <v>7</v>
      </c>
      <c r="AC144" s="35">
        <v>65</v>
      </c>
      <c r="AD144" s="29"/>
      <c r="AE144" s="35">
        <v>9</v>
      </c>
      <c r="AF144" s="35">
        <v>0</v>
      </c>
      <c r="AG144" s="36">
        <v>0</v>
      </c>
      <c r="AH144" s="37"/>
    </row>
    <row r="145" spans="1:34" ht="15" x14ac:dyDescent="0.25">
      <c r="A145" s="29" t="s">
        <v>168</v>
      </c>
      <c r="B145" s="32">
        <v>7</v>
      </c>
      <c r="C145" s="29">
        <v>71</v>
      </c>
      <c r="D145" s="29">
        <v>0</v>
      </c>
      <c r="E145" s="29">
        <v>0</v>
      </c>
      <c r="F145" s="29">
        <v>62</v>
      </c>
      <c r="G145" s="29">
        <v>0</v>
      </c>
      <c r="H145" s="29">
        <v>0</v>
      </c>
      <c r="I145" s="33">
        <v>256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29">
        <v>0</v>
      </c>
      <c r="AB145" s="34">
        <v>1</v>
      </c>
      <c r="AC145" s="35">
        <v>192</v>
      </c>
      <c r="AD145" s="29"/>
      <c r="AE145" s="35">
        <v>24</v>
      </c>
      <c r="AF145" s="35">
        <v>0</v>
      </c>
      <c r="AG145" s="36">
        <v>0</v>
      </c>
      <c r="AH145" s="37"/>
    </row>
    <row r="146" spans="1:34" ht="15" x14ac:dyDescent="0.25">
      <c r="A146" s="27"/>
      <c r="B146" s="27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</row>
    <row r="147" spans="1:34" ht="15" x14ac:dyDescent="0.25">
      <c r="A147" s="27" t="s">
        <v>169</v>
      </c>
      <c r="B147" s="27"/>
      <c r="C147" s="29"/>
      <c r="D147" s="29"/>
      <c r="E147" s="29"/>
      <c r="F147" s="29"/>
      <c r="G147" s="29"/>
      <c r="H147" s="29"/>
      <c r="I147" s="33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34"/>
      <c r="AC147" s="35"/>
      <c r="AD147" s="29"/>
      <c r="AE147" s="35"/>
      <c r="AF147" s="35"/>
      <c r="AG147" s="36"/>
      <c r="AH147" s="37"/>
    </row>
    <row r="148" spans="1:34" ht="15" x14ac:dyDescent="0.25">
      <c r="A148" s="29" t="s">
        <v>170</v>
      </c>
      <c r="B148" s="32">
        <v>7</v>
      </c>
      <c r="C148" s="29">
        <v>66</v>
      </c>
      <c r="D148" s="29">
        <v>12</v>
      </c>
      <c r="E148" s="29">
        <v>11</v>
      </c>
      <c r="F148" s="29">
        <v>93</v>
      </c>
      <c r="G148" s="29">
        <v>0</v>
      </c>
      <c r="H148" s="29">
        <v>0</v>
      </c>
      <c r="I148" s="33">
        <v>359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  <c r="V148" s="29">
        <v>0</v>
      </c>
      <c r="W148" s="29">
        <v>20</v>
      </c>
      <c r="X148" s="29">
        <v>0</v>
      </c>
      <c r="Y148" s="29">
        <v>0</v>
      </c>
      <c r="Z148" s="29">
        <v>30</v>
      </c>
      <c r="AA148" s="29">
        <v>0</v>
      </c>
      <c r="AB148" s="34">
        <v>12</v>
      </c>
      <c r="AC148" s="35">
        <v>242</v>
      </c>
      <c r="AD148" s="29"/>
      <c r="AE148" s="35">
        <v>81</v>
      </c>
      <c r="AF148" s="35">
        <v>0</v>
      </c>
      <c r="AG148" s="36">
        <v>35</v>
      </c>
      <c r="AH148" s="37"/>
    </row>
    <row r="149" spans="1:34" ht="15" x14ac:dyDescent="0.25">
      <c r="A149" s="29" t="s">
        <v>171</v>
      </c>
      <c r="B149" s="32">
        <v>7</v>
      </c>
      <c r="C149" s="29">
        <v>92</v>
      </c>
      <c r="D149" s="29">
        <v>9</v>
      </c>
      <c r="E149" s="29">
        <v>20</v>
      </c>
      <c r="F149" s="29">
        <v>93</v>
      </c>
      <c r="G149" s="29">
        <v>19</v>
      </c>
      <c r="H149" s="29">
        <v>0</v>
      </c>
      <c r="I149" s="33">
        <v>605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29">
        <v>13</v>
      </c>
      <c r="AA149" s="29">
        <v>0</v>
      </c>
      <c r="AB149" s="34">
        <v>4</v>
      </c>
      <c r="AC149" s="35">
        <v>358</v>
      </c>
      <c r="AD149" s="29"/>
      <c r="AE149" s="35">
        <v>59</v>
      </c>
      <c r="AF149" s="35">
        <v>0</v>
      </c>
      <c r="AG149" s="36">
        <v>96</v>
      </c>
      <c r="AH149" s="37"/>
    </row>
    <row r="150" spans="1:34" ht="15" x14ac:dyDescent="0.25">
      <c r="A150" s="29" t="s">
        <v>172</v>
      </c>
      <c r="B150" s="32">
        <v>6</v>
      </c>
      <c r="C150" s="29">
        <v>101</v>
      </c>
      <c r="D150" s="29">
        <v>34</v>
      </c>
      <c r="E150" s="29">
        <v>52</v>
      </c>
      <c r="F150" s="29">
        <v>136</v>
      </c>
      <c r="G150" s="29">
        <v>0</v>
      </c>
      <c r="H150" s="29">
        <v>0</v>
      </c>
      <c r="I150" s="33">
        <v>681</v>
      </c>
      <c r="J150" s="29">
        <v>0</v>
      </c>
      <c r="K150" s="29">
        <v>0</v>
      </c>
      <c r="L150" s="29">
        <v>0</v>
      </c>
      <c r="M150" s="29">
        <v>0</v>
      </c>
      <c r="N150" s="29">
        <f>28-16</f>
        <v>12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48</v>
      </c>
      <c r="AA150" s="29">
        <v>0</v>
      </c>
      <c r="AB150" s="34">
        <v>10</v>
      </c>
      <c r="AC150" s="35">
        <v>444</v>
      </c>
      <c r="AD150" s="29"/>
      <c r="AE150" s="35">
        <v>144</v>
      </c>
      <c r="AF150" s="35">
        <v>0</v>
      </c>
      <c r="AG150" s="36">
        <v>101</v>
      </c>
      <c r="AH150" s="37">
        <v>12</v>
      </c>
    </row>
    <row r="151" spans="1:34" ht="15" x14ac:dyDescent="0.25">
      <c r="A151" s="29" t="s">
        <v>173</v>
      </c>
      <c r="B151" s="32">
        <v>5</v>
      </c>
      <c r="C151" s="29">
        <v>435</v>
      </c>
      <c r="D151" s="29">
        <v>28</v>
      </c>
      <c r="E151" s="29">
        <v>60</v>
      </c>
      <c r="F151" s="29">
        <v>549</v>
      </c>
      <c r="G151" s="29">
        <v>185</v>
      </c>
      <c r="H151" s="29">
        <v>0</v>
      </c>
      <c r="I151" s="33">
        <v>4087</v>
      </c>
      <c r="J151" s="29">
        <v>0</v>
      </c>
      <c r="K151" s="29">
        <v>0</v>
      </c>
      <c r="L151" s="29">
        <v>0</v>
      </c>
      <c r="M151" s="29">
        <v>0</v>
      </c>
      <c r="N151" s="29">
        <v>59</v>
      </c>
      <c r="O151" s="29">
        <v>0</v>
      </c>
      <c r="P151" s="29">
        <f>98-9</f>
        <v>89</v>
      </c>
      <c r="Q151" s="29">
        <v>0</v>
      </c>
      <c r="R151" s="29">
        <v>0</v>
      </c>
      <c r="S151" s="29">
        <v>0</v>
      </c>
      <c r="T151" s="29">
        <v>0</v>
      </c>
      <c r="U151" s="29">
        <v>0</v>
      </c>
      <c r="V151" s="29">
        <v>0</v>
      </c>
      <c r="W151" s="29">
        <v>19</v>
      </c>
      <c r="X151" s="29">
        <v>0</v>
      </c>
      <c r="Y151" s="29">
        <v>0</v>
      </c>
      <c r="Z151" s="29">
        <v>82</v>
      </c>
      <c r="AA151" s="29">
        <v>0</v>
      </c>
      <c r="AB151" s="34">
        <v>95</v>
      </c>
      <c r="AC151" s="35">
        <v>2486</v>
      </c>
      <c r="AD151" s="29"/>
      <c r="AE151" s="35">
        <v>638</v>
      </c>
      <c r="AF151" s="35">
        <v>0</v>
      </c>
      <c r="AG151" s="36">
        <v>650</v>
      </c>
      <c r="AH151" s="37">
        <v>59</v>
      </c>
    </row>
    <row r="152" spans="1:34" ht="15" x14ac:dyDescent="0.25">
      <c r="A152" s="29" t="s">
        <v>174</v>
      </c>
      <c r="B152" s="32">
        <v>7</v>
      </c>
      <c r="C152" s="29">
        <v>0</v>
      </c>
      <c r="D152" s="29">
        <v>30</v>
      </c>
      <c r="E152" s="29">
        <v>0</v>
      </c>
      <c r="F152" s="29">
        <v>25</v>
      </c>
      <c r="G152" s="29">
        <v>61</v>
      </c>
      <c r="H152" s="29">
        <v>0</v>
      </c>
      <c r="I152" s="33">
        <v>361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15</v>
      </c>
      <c r="AA152" s="29">
        <v>0</v>
      </c>
      <c r="AB152" s="34">
        <v>3</v>
      </c>
      <c r="AC152" s="35">
        <v>274</v>
      </c>
      <c r="AD152" s="29"/>
      <c r="AE152" s="35">
        <v>109</v>
      </c>
      <c r="AF152" s="35">
        <v>0</v>
      </c>
      <c r="AG152" s="36">
        <v>0</v>
      </c>
      <c r="AH152" s="37"/>
    </row>
    <row r="153" spans="1:34" ht="15" x14ac:dyDescent="0.25">
      <c r="A153" s="29" t="s">
        <v>175</v>
      </c>
      <c r="B153" s="32">
        <v>3</v>
      </c>
      <c r="C153" s="29">
        <v>1306</v>
      </c>
      <c r="D153" s="29">
        <v>106</v>
      </c>
      <c r="E153" s="29">
        <v>333</v>
      </c>
      <c r="F153" s="29">
        <v>1443</v>
      </c>
      <c r="G153" s="29">
        <v>614</v>
      </c>
      <c r="H153" s="29">
        <v>0</v>
      </c>
      <c r="I153" s="33">
        <v>10140</v>
      </c>
      <c r="J153" s="29">
        <v>84</v>
      </c>
      <c r="K153" s="29">
        <v>0</v>
      </c>
      <c r="L153" s="29">
        <v>0</v>
      </c>
      <c r="M153" s="29">
        <v>0</v>
      </c>
      <c r="N153" s="29">
        <v>166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2</v>
      </c>
      <c r="Z153" s="29">
        <v>276</v>
      </c>
      <c r="AA153" s="29">
        <v>337</v>
      </c>
      <c r="AB153" s="34">
        <v>125</v>
      </c>
      <c r="AC153" s="35">
        <v>6321</v>
      </c>
      <c r="AD153" s="29"/>
      <c r="AE153" s="35">
        <v>2139</v>
      </c>
      <c r="AF153" s="35">
        <v>0</v>
      </c>
      <c r="AG153" s="36">
        <v>1670</v>
      </c>
      <c r="AH153" s="37"/>
    </row>
    <row r="154" spans="1:34" ht="15" x14ac:dyDescent="0.25">
      <c r="A154" s="29" t="s">
        <v>176</v>
      </c>
      <c r="B154" s="32">
        <v>5</v>
      </c>
      <c r="C154" s="29">
        <v>290</v>
      </c>
      <c r="D154" s="29">
        <v>25</v>
      </c>
      <c r="E154" s="29">
        <v>67</v>
      </c>
      <c r="F154" s="29">
        <v>355</v>
      </c>
      <c r="G154" s="29">
        <v>32</v>
      </c>
      <c r="H154" s="29">
        <v>0</v>
      </c>
      <c r="I154" s="33">
        <v>1784</v>
      </c>
      <c r="J154" s="29">
        <f>18-18</f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>
        <v>0</v>
      </c>
      <c r="V154" s="29">
        <v>0</v>
      </c>
      <c r="W154" s="29">
        <v>0</v>
      </c>
      <c r="X154" s="29">
        <v>0</v>
      </c>
      <c r="Y154" s="29">
        <v>2</v>
      </c>
      <c r="Z154" s="29">
        <v>39</v>
      </c>
      <c r="AA154" s="29">
        <v>0</v>
      </c>
      <c r="AB154" s="34">
        <v>41</v>
      </c>
      <c r="AC154" s="35">
        <v>1143</v>
      </c>
      <c r="AD154" s="29"/>
      <c r="AE154" s="35">
        <v>95</v>
      </c>
      <c r="AF154" s="35">
        <v>0</v>
      </c>
      <c r="AG154" s="36">
        <v>213</v>
      </c>
      <c r="AH154" s="37"/>
    </row>
    <row r="155" spans="1:34" ht="15" x14ac:dyDescent="0.25">
      <c r="A155" s="29" t="s">
        <v>177</v>
      </c>
      <c r="B155" s="32">
        <v>4</v>
      </c>
      <c r="C155" s="29">
        <v>252</v>
      </c>
      <c r="D155" s="29">
        <v>20</v>
      </c>
      <c r="E155" s="29">
        <v>71</v>
      </c>
      <c r="F155" s="29">
        <v>230</v>
      </c>
      <c r="G155" s="29">
        <v>89</v>
      </c>
      <c r="H155" s="29">
        <v>0</v>
      </c>
      <c r="I155" s="33">
        <v>1597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29">
        <v>40</v>
      </c>
      <c r="AA155" s="29">
        <v>0</v>
      </c>
      <c r="AB155" s="34">
        <v>21</v>
      </c>
      <c r="AC155" s="35">
        <v>1146</v>
      </c>
      <c r="AD155" s="29"/>
      <c r="AE155" s="35">
        <v>442</v>
      </c>
      <c r="AF155" s="35">
        <v>0</v>
      </c>
      <c r="AG155" s="36">
        <v>106</v>
      </c>
      <c r="AH155" s="37"/>
    </row>
    <row r="156" spans="1:34" ht="15" x14ac:dyDescent="0.25">
      <c r="A156" s="29" t="s">
        <v>178</v>
      </c>
      <c r="B156" s="32">
        <v>6</v>
      </c>
      <c r="C156" s="29">
        <v>151</v>
      </c>
      <c r="D156" s="29">
        <v>0</v>
      </c>
      <c r="E156" s="29">
        <v>61</v>
      </c>
      <c r="F156" s="29">
        <v>311</v>
      </c>
      <c r="G156" s="29">
        <v>36</v>
      </c>
      <c r="H156" s="29">
        <v>0</v>
      </c>
      <c r="I156" s="33">
        <v>1447</v>
      </c>
      <c r="J156" s="29">
        <v>0</v>
      </c>
      <c r="K156" s="29">
        <v>0</v>
      </c>
      <c r="L156" s="29">
        <v>0</v>
      </c>
      <c r="M156" s="29">
        <v>0</v>
      </c>
      <c r="N156" s="29">
        <f>20+10</f>
        <v>30</v>
      </c>
      <c r="O156" s="29">
        <f>19+7</f>
        <v>26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  <c r="V156" s="29">
        <v>48</v>
      </c>
      <c r="W156" s="29">
        <v>0</v>
      </c>
      <c r="X156" s="29">
        <v>0</v>
      </c>
      <c r="Y156" s="29">
        <v>0</v>
      </c>
      <c r="Z156" s="29">
        <v>44</v>
      </c>
      <c r="AA156" s="29">
        <v>0</v>
      </c>
      <c r="AB156" s="34">
        <v>39</v>
      </c>
      <c r="AC156" s="35">
        <v>1072</v>
      </c>
      <c r="AD156" s="29"/>
      <c r="AE156" s="35">
        <v>386</v>
      </c>
      <c r="AF156" s="35">
        <v>0</v>
      </c>
      <c r="AG156" s="36">
        <v>43</v>
      </c>
      <c r="AH156" s="37">
        <v>56</v>
      </c>
    </row>
    <row r="157" spans="1:34" ht="15" x14ac:dyDescent="0.25">
      <c r="A157" s="29" t="s">
        <v>179</v>
      </c>
      <c r="B157" s="32">
        <v>5</v>
      </c>
      <c r="C157" s="29">
        <v>168</v>
      </c>
      <c r="D157" s="29">
        <v>91</v>
      </c>
      <c r="E157" s="29">
        <v>43</v>
      </c>
      <c r="F157" s="29">
        <v>250</v>
      </c>
      <c r="G157" s="29">
        <v>138</v>
      </c>
      <c r="H157" s="29">
        <v>0</v>
      </c>
      <c r="I157" s="33">
        <v>1806</v>
      </c>
      <c r="J157" s="29">
        <v>0</v>
      </c>
      <c r="K157" s="29">
        <v>0</v>
      </c>
      <c r="L157" s="29">
        <f>146-16</f>
        <v>130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29">
        <v>2</v>
      </c>
      <c r="Z157" s="29">
        <v>70</v>
      </c>
      <c r="AA157" s="29">
        <v>69</v>
      </c>
      <c r="AB157" s="34">
        <v>48</v>
      </c>
      <c r="AC157" s="35">
        <v>1284</v>
      </c>
      <c r="AD157" s="29"/>
      <c r="AE157" s="35">
        <v>444</v>
      </c>
      <c r="AF157" s="35">
        <v>0</v>
      </c>
      <c r="AG157" s="36">
        <v>145</v>
      </c>
      <c r="AH157" s="37">
        <v>130</v>
      </c>
    </row>
    <row r="158" spans="1:34" ht="15" x14ac:dyDescent="0.25">
      <c r="A158" s="29" t="s">
        <v>180</v>
      </c>
      <c r="B158" s="32">
        <v>6</v>
      </c>
      <c r="C158" s="29">
        <v>35</v>
      </c>
      <c r="D158" s="29">
        <v>0</v>
      </c>
      <c r="E158" s="29">
        <v>20</v>
      </c>
      <c r="F158" s="29">
        <v>48</v>
      </c>
      <c r="G158" s="29">
        <v>27</v>
      </c>
      <c r="H158" s="29">
        <v>0</v>
      </c>
      <c r="I158" s="33">
        <v>275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f>90+5</f>
        <v>95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29">
        <v>7</v>
      </c>
      <c r="AA158" s="29">
        <v>0</v>
      </c>
      <c r="AB158" s="34">
        <v>7</v>
      </c>
      <c r="AC158" s="35">
        <v>211</v>
      </c>
      <c r="AD158" s="29"/>
      <c r="AE158" s="35">
        <v>0</v>
      </c>
      <c r="AF158" s="35">
        <v>0</v>
      </c>
      <c r="AG158" s="36">
        <v>0</v>
      </c>
      <c r="AH158" s="37">
        <v>95</v>
      </c>
    </row>
    <row r="159" spans="1:34" ht="15" x14ac:dyDescent="0.25">
      <c r="A159" s="27"/>
      <c r="B159" s="27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</row>
    <row r="160" spans="1:34" ht="15" x14ac:dyDescent="0.25">
      <c r="A160" s="27" t="s">
        <v>181</v>
      </c>
      <c r="B160" s="27"/>
      <c r="C160" s="29"/>
      <c r="D160" s="29"/>
      <c r="E160" s="29"/>
      <c r="F160" s="29"/>
      <c r="G160" s="29"/>
      <c r="H160" s="29"/>
      <c r="I160" s="33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34"/>
      <c r="AC160" s="35"/>
      <c r="AD160" s="29"/>
      <c r="AE160" s="35"/>
      <c r="AF160" s="35"/>
      <c r="AG160" s="36"/>
      <c r="AH160" s="37"/>
    </row>
    <row r="161" spans="1:34" ht="15" x14ac:dyDescent="0.25">
      <c r="A161" s="29" t="s">
        <v>182</v>
      </c>
      <c r="B161" s="32">
        <v>6</v>
      </c>
      <c r="C161" s="29">
        <v>59</v>
      </c>
      <c r="D161" s="29">
        <v>7</v>
      </c>
      <c r="E161" s="29">
        <v>0</v>
      </c>
      <c r="F161" s="29">
        <v>65</v>
      </c>
      <c r="G161" s="29">
        <v>0</v>
      </c>
      <c r="H161" s="29">
        <v>0</v>
      </c>
      <c r="I161" s="33">
        <v>399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f>18-18</f>
        <v>0</v>
      </c>
      <c r="P161" s="29">
        <v>29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14</v>
      </c>
      <c r="Y161" s="29">
        <v>0</v>
      </c>
      <c r="Z161" s="29">
        <v>33</v>
      </c>
      <c r="AA161" s="29">
        <v>0</v>
      </c>
      <c r="AB161" s="34">
        <v>15</v>
      </c>
      <c r="AC161" s="35">
        <v>220</v>
      </c>
      <c r="AD161" s="29"/>
      <c r="AE161" s="35">
        <v>0</v>
      </c>
      <c r="AF161" s="35">
        <v>0</v>
      </c>
      <c r="AG161" s="36">
        <v>132</v>
      </c>
      <c r="AH161" s="37"/>
    </row>
    <row r="162" spans="1:34" ht="15" x14ac:dyDescent="0.25">
      <c r="A162" s="29" t="s">
        <v>183</v>
      </c>
      <c r="B162" s="32">
        <v>7</v>
      </c>
      <c r="C162" s="29">
        <v>11</v>
      </c>
      <c r="D162" s="29">
        <v>0</v>
      </c>
      <c r="E162" s="29">
        <v>9</v>
      </c>
      <c r="F162" s="29">
        <v>26</v>
      </c>
      <c r="G162" s="29">
        <v>0</v>
      </c>
      <c r="H162" s="29">
        <v>0</v>
      </c>
      <c r="I162" s="33">
        <v>100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  <c r="Z162" s="29">
        <v>2</v>
      </c>
      <c r="AA162" s="29">
        <v>0</v>
      </c>
      <c r="AB162" s="34">
        <v>7</v>
      </c>
      <c r="AC162" s="35">
        <v>59</v>
      </c>
      <c r="AD162" s="29"/>
      <c r="AE162" s="35">
        <v>0</v>
      </c>
      <c r="AF162" s="35">
        <v>0</v>
      </c>
      <c r="AG162" s="36">
        <v>11</v>
      </c>
      <c r="AH162" s="37"/>
    </row>
    <row r="163" spans="1:34" ht="15" x14ac:dyDescent="0.25">
      <c r="A163" s="29" t="s">
        <v>184</v>
      </c>
      <c r="B163" s="32">
        <v>7</v>
      </c>
      <c r="C163" s="29">
        <v>0</v>
      </c>
      <c r="D163" s="29">
        <v>15</v>
      </c>
      <c r="E163" s="29">
        <v>0</v>
      </c>
      <c r="F163" s="29">
        <v>8</v>
      </c>
      <c r="G163" s="29">
        <v>0</v>
      </c>
      <c r="H163" s="29">
        <v>0</v>
      </c>
      <c r="I163" s="33">
        <v>15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>
        <v>0</v>
      </c>
      <c r="V163" s="29">
        <v>0</v>
      </c>
      <c r="W163" s="29">
        <v>0</v>
      </c>
      <c r="X163" s="29">
        <v>0</v>
      </c>
      <c r="Y163" s="29">
        <v>0</v>
      </c>
      <c r="Z163" s="29">
        <v>0</v>
      </c>
      <c r="AA163" s="29">
        <v>0</v>
      </c>
      <c r="AB163" s="34">
        <v>0</v>
      </c>
      <c r="AC163" s="35">
        <v>14</v>
      </c>
      <c r="AD163" s="29"/>
      <c r="AE163" s="35">
        <v>0</v>
      </c>
      <c r="AF163" s="35">
        <v>0</v>
      </c>
      <c r="AG163" s="36">
        <v>0</v>
      </c>
      <c r="AH163" s="37"/>
    </row>
    <row r="164" spans="1:34" ht="15" x14ac:dyDescent="0.25">
      <c r="A164" s="29" t="s">
        <v>185</v>
      </c>
      <c r="B164" s="32">
        <v>3</v>
      </c>
      <c r="C164" s="29">
        <f>1456</f>
        <v>1456</v>
      </c>
      <c r="D164" s="29">
        <v>44</v>
      </c>
      <c r="E164" s="29">
        <v>238</v>
      </c>
      <c r="F164" s="29">
        <f>1192+15</f>
        <v>1207</v>
      </c>
      <c r="G164" s="29">
        <v>265</v>
      </c>
      <c r="H164" s="29">
        <v>0</v>
      </c>
      <c r="I164" s="33">
        <v>6565</v>
      </c>
      <c r="J164" s="29">
        <v>0</v>
      </c>
      <c r="K164" s="29">
        <f>148+10</f>
        <v>158</v>
      </c>
      <c r="L164" s="29">
        <v>0</v>
      </c>
      <c r="M164" s="29">
        <v>0</v>
      </c>
      <c r="N164" s="29">
        <v>56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9">
        <v>3</v>
      </c>
      <c r="Z164" s="29">
        <v>72</v>
      </c>
      <c r="AA164" s="29">
        <v>55</v>
      </c>
      <c r="AB164" s="34">
        <v>157</v>
      </c>
      <c r="AC164" s="35">
        <v>4301</v>
      </c>
      <c r="AD164" s="29"/>
      <c r="AE164" s="35">
        <v>1427</v>
      </c>
      <c r="AF164" s="35">
        <v>0</v>
      </c>
      <c r="AG164" s="36">
        <v>940</v>
      </c>
      <c r="AH164" s="37">
        <v>56</v>
      </c>
    </row>
    <row r="165" spans="1:34" ht="15" x14ac:dyDescent="0.25">
      <c r="A165" s="29" t="s">
        <v>186</v>
      </c>
      <c r="B165" s="32">
        <v>6</v>
      </c>
      <c r="C165" s="29">
        <v>308</v>
      </c>
      <c r="D165" s="29">
        <v>0</v>
      </c>
      <c r="E165" s="29">
        <v>20</v>
      </c>
      <c r="F165" s="29">
        <v>246</v>
      </c>
      <c r="G165" s="29">
        <v>10</v>
      </c>
      <c r="H165" s="29">
        <v>0</v>
      </c>
      <c r="I165" s="33">
        <v>1319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  <c r="Z165" s="29">
        <v>27</v>
      </c>
      <c r="AA165" s="29">
        <v>55</v>
      </c>
      <c r="AB165" s="34">
        <v>58</v>
      </c>
      <c r="AC165" s="35">
        <v>813</v>
      </c>
      <c r="AD165" s="29"/>
      <c r="AE165" s="35">
        <v>96</v>
      </c>
      <c r="AF165" s="35">
        <v>0</v>
      </c>
      <c r="AG165" s="36">
        <v>136</v>
      </c>
      <c r="AH165" s="37"/>
    </row>
    <row r="166" spans="1:34" ht="15" x14ac:dyDescent="0.25">
      <c r="A166" s="29" t="s">
        <v>187</v>
      </c>
      <c r="B166" s="32">
        <v>6</v>
      </c>
      <c r="C166" s="29">
        <v>35</v>
      </c>
      <c r="D166" s="29">
        <v>0</v>
      </c>
      <c r="E166" s="29">
        <v>16</v>
      </c>
      <c r="F166" s="29">
        <v>32</v>
      </c>
      <c r="G166" s="29">
        <v>11</v>
      </c>
      <c r="H166" s="29">
        <v>0</v>
      </c>
      <c r="I166" s="33">
        <v>293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>
        <v>0</v>
      </c>
      <c r="V166" s="29">
        <v>0</v>
      </c>
      <c r="W166" s="29">
        <v>0</v>
      </c>
      <c r="X166" s="29">
        <v>0</v>
      </c>
      <c r="Y166" s="29">
        <v>0</v>
      </c>
      <c r="Z166" s="29">
        <v>14</v>
      </c>
      <c r="AA166" s="29">
        <v>0</v>
      </c>
      <c r="AB166" s="34">
        <v>6</v>
      </c>
      <c r="AC166" s="35">
        <v>164</v>
      </c>
      <c r="AD166" s="29"/>
      <c r="AE166" s="35">
        <v>0</v>
      </c>
      <c r="AF166" s="35">
        <v>0</v>
      </c>
      <c r="AG166" s="36">
        <v>66</v>
      </c>
      <c r="AH166" s="37"/>
    </row>
    <row r="167" spans="1:34" ht="15" x14ac:dyDescent="0.25">
      <c r="A167" s="27"/>
      <c r="B167" s="27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</row>
    <row r="168" spans="1:34" ht="15" x14ac:dyDescent="0.25">
      <c r="A168" s="27" t="s">
        <v>188</v>
      </c>
      <c r="B168" s="27"/>
      <c r="C168" s="29"/>
      <c r="D168" s="29"/>
      <c r="E168" s="29"/>
      <c r="F168" s="29"/>
      <c r="G168" s="29"/>
      <c r="H168" s="29"/>
      <c r="I168" s="33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34"/>
      <c r="AC168" s="35"/>
      <c r="AD168" s="29"/>
      <c r="AE168" s="35"/>
      <c r="AF168" s="35"/>
      <c r="AG168" s="36"/>
      <c r="AH168" s="37"/>
    </row>
    <row r="169" spans="1:34" ht="15" x14ac:dyDescent="0.25">
      <c r="A169" s="29" t="s">
        <v>189</v>
      </c>
      <c r="B169" s="32">
        <v>4</v>
      </c>
      <c r="C169" s="29">
        <v>139</v>
      </c>
      <c r="D169" s="29">
        <v>7</v>
      </c>
      <c r="E169" s="29">
        <v>92</v>
      </c>
      <c r="F169" s="29">
        <v>130</v>
      </c>
      <c r="G169" s="29">
        <v>0</v>
      </c>
      <c r="H169" s="29">
        <v>0</v>
      </c>
      <c r="I169" s="33">
        <v>622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>
        <v>0</v>
      </c>
      <c r="V169" s="29">
        <v>0</v>
      </c>
      <c r="W169" s="29">
        <v>0</v>
      </c>
      <c r="X169" s="29">
        <v>0</v>
      </c>
      <c r="Y169" s="29">
        <v>0</v>
      </c>
      <c r="Z169" s="29">
        <v>2</v>
      </c>
      <c r="AA169" s="29">
        <v>0</v>
      </c>
      <c r="AB169" s="34">
        <v>20</v>
      </c>
      <c r="AC169" s="35">
        <v>410</v>
      </c>
      <c r="AD169" s="29"/>
      <c r="AE169" s="35">
        <v>185</v>
      </c>
      <c r="AF169" s="35">
        <v>0</v>
      </c>
      <c r="AG169" s="36">
        <v>98</v>
      </c>
      <c r="AH169" s="37"/>
    </row>
    <row r="170" spans="1:34" ht="15" x14ac:dyDescent="0.25">
      <c r="A170" s="29" t="s">
        <v>190</v>
      </c>
      <c r="B170" s="32">
        <v>7</v>
      </c>
      <c r="C170" s="29">
        <v>116</v>
      </c>
      <c r="D170" s="29">
        <v>24</v>
      </c>
      <c r="E170" s="29">
        <v>35</v>
      </c>
      <c r="F170" s="29">
        <v>129</v>
      </c>
      <c r="G170" s="29">
        <v>0</v>
      </c>
      <c r="H170" s="29">
        <v>0</v>
      </c>
      <c r="I170" s="33">
        <v>802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16</v>
      </c>
      <c r="Q170" s="29">
        <v>0</v>
      </c>
      <c r="R170" s="29">
        <v>0</v>
      </c>
      <c r="S170" s="29">
        <v>0</v>
      </c>
      <c r="T170" s="29">
        <v>0</v>
      </c>
      <c r="U170" s="29">
        <v>0</v>
      </c>
      <c r="V170" s="29">
        <v>0</v>
      </c>
      <c r="W170" s="29">
        <v>0</v>
      </c>
      <c r="X170" s="29">
        <v>0</v>
      </c>
      <c r="Y170" s="29">
        <v>0</v>
      </c>
      <c r="Z170" s="29">
        <v>88</v>
      </c>
      <c r="AA170" s="29">
        <v>0</v>
      </c>
      <c r="AB170" s="34">
        <v>0</v>
      </c>
      <c r="AC170" s="35">
        <v>464</v>
      </c>
      <c r="AD170" s="29"/>
      <c r="AE170" s="35">
        <v>30</v>
      </c>
      <c r="AF170" s="35">
        <v>0</v>
      </c>
      <c r="AG170" s="36">
        <v>197</v>
      </c>
      <c r="AH170" s="37"/>
    </row>
    <row r="171" spans="1:34" ht="15" x14ac:dyDescent="0.25">
      <c r="A171" s="29" t="s">
        <v>191</v>
      </c>
      <c r="B171" s="32">
        <v>7</v>
      </c>
      <c r="C171" s="29">
        <v>168</v>
      </c>
      <c r="D171" s="29">
        <v>87</v>
      </c>
      <c r="E171" s="29">
        <v>59</v>
      </c>
      <c r="F171" s="29">
        <v>248</v>
      </c>
      <c r="G171" s="29">
        <v>29</v>
      </c>
      <c r="H171" s="29">
        <v>0</v>
      </c>
      <c r="I171" s="33">
        <v>1401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>
        <v>0</v>
      </c>
      <c r="V171" s="29">
        <v>0</v>
      </c>
      <c r="W171" s="29">
        <v>0</v>
      </c>
      <c r="X171" s="29">
        <v>0</v>
      </c>
      <c r="Y171" s="29">
        <v>0</v>
      </c>
      <c r="Z171" s="29">
        <v>42</v>
      </c>
      <c r="AA171" s="29">
        <v>0</v>
      </c>
      <c r="AB171" s="34">
        <v>37</v>
      </c>
      <c r="AC171" s="35">
        <v>922</v>
      </c>
      <c r="AD171" s="29"/>
      <c r="AE171" s="35">
        <v>178</v>
      </c>
      <c r="AF171" s="35">
        <v>0</v>
      </c>
      <c r="AG171" s="36">
        <v>152</v>
      </c>
      <c r="AH171" s="37"/>
    </row>
    <row r="172" spans="1:34" ht="15" x14ac:dyDescent="0.25">
      <c r="A172" s="29" t="s">
        <v>192</v>
      </c>
      <c r="B172" s="32">
        <v>7</v>
      </c>
      <c r="C172" s="29">
        <v>92</v>
      </c>
      <c r="D172" s="29">
        <v>51</v>
      </c>
      <c r="E172" s="29">
        <v>22</v>
      </c>
      <c r="F172" s="29">
        <v>137</v>
      </c>
      <c r="G172" s="29">
        <v>46</v>
      </c>
      <c r="H172" s="29">
        <v>0</v>
      </c>
      <c r="I172" s="33">
        <v>964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0</v>
      </c>
      <c r="U172" s="29">
        <v>0</v>
      </c>
      <c r="V172" s="29">
        <v>0</v>
      </c>
      <c r="W172" s="29">
        <v>0</v>
      </c>
      <c r="X172" s="29">
        <v>0</v>
      </c>
      <c r="Y172" s="29">
        <v>0</v>
      </c>
      <c r="Z172" s="29">
        <v>14</v>
      </c>
      <c r="AA172" s="29">
        <v>26</v>
      </c>
      <c r="AB172" s="34">
        <v>62</v>
      </c>
      <c r="AC172" s="35">
        <v>667</v>
      </c>
      <c r="AD172" s="29"/>
      <c r="AE172" s="35">
        <v>262</v>
      </c>
      <c r="AF172" s="35">
        <v>0</v>
      </c>
      <c r="AG172" s="36">
        <v>81</v>
      </c>
      <c r="AH172" s="37"/>
    </row>
    <row r="173" spans="1:34" ht="15" x14ac:dyDescent="0.25">
      <c r="A173" s="29" t="s">
        <v>193</v>
      </c>
      <c r="B173" s="32">
        <v>7</v>
      </c>
      <c r="C173" s="29">
        <v>58</v>
      </c>
      <c r="D173" s="29">
        <v>0</v>
      </c>
      <c r="E173" s="29">
        <v>14</v>
      </c>
      <c r="F173" s="29">
        <v>75</v>
      </c>
      <c r="G173" s="29">
        <v>13</v>
      </c>
      <c r="H173" s="29">
        <v>0</v>
      </c>
      <c r="I173" s="33">
        <v>555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3</v>
      </c>
      <c r="AA173" s="29">
        <v>0</v>
      </c>
      <c r="AB173" s="34">
        <v>0</v>
      </c>
      <c r="AC173" s="35">
        <v>318</v>
      </c>
      <c r="AD173" s="29"/>
      <c r="AE173" s="35">
        <v>26</v>
      </c>
      <c r="AF173" s="35">
        <v>13</v>
      </c>
      <c r="AG173" s="36">
        <v>100</v>
      </c>
      <c r="AH173" s="37"/>
    </row>
    <row r="174" spans="1:34" ht="15" x14ac:dyDescent="0.25">
      <c r="A174" s="29" t="s">
        <v>194</v>
      </c>
      <c r="B174" s="32">
        <v>5</v>
      </c>
      <c r="C174" s="29">
        <v>251</v>
      </c>
      <c r="D174" s="29">
        <v>32</v>
      </c>
      <c r="E174" s="29">
        <v>56</v>
      </c>
      <c r="F174" s="29">
        <v>214</v>
      </c>
      <c r="G174" s="29">
        <v>60</v>
      </c>
      <c r="H174" s="29">
        <v>0</v>
      </c>
      <c r="I174" s="33">
        <v>1326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24</v>
      </c>
      <c r="AA174" s="29">
        <v>0</v>
      </c>
      <c r="AB174" s="34">
        <v>21</v>
      </c>
      <c r="AC174" s="35">
        <v>900</v>
      </c>
      <c r="AD174" s="29"/>
      <c r="AE174" s="35">
        <v>134</v>
      </c>
      <c r="AF174" s="35">
        <v>0</v>
      </c>
      <c r="AG174" s="36">
        <v>95</v>
      </c>
      <c r="AH174" s="37"/>
    </row>
    <row r="175" spans="1:34" ht="15" x14ac:dyDescent="0.25">
      <c r="A175" s="29" t="s">
        <v>195</v>
      </c>
      <c r="B175" s="32">
        <v>7</v>
      </c>
      <c r="C175" s="29">
        <v>65</v>
      </c>
      <c r="D175" s="29">
        <v>70</v>
      </c>
      <c r="E175" s="29">
        <v>0</v>
      </c>
      <c r="F175" s="29">
        <v>106</v>
      </c>
      <c r="G175" s="29">
        <v>0</v>
      </c>
      <c r="H175" s="29">
        <v>0</v>
      </c>
      <c r="I175" s="33">
        <v>568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29">
        <v>4</v>
      </c>
      <c r="AA175" s="29">
        <v>0</v>
      </c>
      <c r="AB175" s="34">
        <v>14</v>
      </c>
      <c r="AC175" s="35">
        <v>364</v>
      </c>
      <c r="AD175" s="29"/>
      <c r="AE175" s="35">
        <v>0</v>
      </c>
      <c r="AF175" s="35">
        <v>0</v>
      </c>
      <c r="AG175" s="36">
        <v>95</v>
      </c>
      <c r="AH175" s="37"/>
    </row>
    <row r="176" spans="1:34" ht="15" x14ac:dyDescent="0.25">
      <c r="A176" s="29" t="s">
        <v>196</v>
      </c>
      <c r="B176" s="32">
        <v>2</v>
      </c>
      <c r="C176" s="29">
        <v>1862</v>
      </c>
      <c r="D176" s="29">
        <v>70</v>
      </c>
      <c r="E176" s="29">
        <v>353</v>
      </c>
      <c r="F176" s="29">
        <v>2042</v>
      </c>
      <c r="G176" s="29">
        <v>285</v>
      </c>
      <c r="H176" s="29">
        <v>19</v>
      </c>
      <c r="I176" s="33">
        <v>10530</v>
      </c>
      <c r="J176" s="29">
        <v>0</v>
      </c>
      <c r="K176" s="29">
        <v>0</v>
      </c>
      <c r="L176" s="29">
        <v>0</v>
      </c>
      <c r="M176" s="29">
        <v>0</v>
      </c>
      <c r="N176" s="29">
        <v>142</v>
      </c>
      <c r="O176" s="29">
        <v>0</v>
      </c>
      <c r="P176" s="29">
        <v>405</v>
      </c>
      <c r="Q176" s="29">
        <v>0</v>
      </c>
      <c r="R176" s="29">
        <v>0</v>
      </c>
      <c r="S176" s="29">
        <v>0</v>
      </c>
      <c r="T176" s="29">
        <v>16</v>
      </c>
      <c r="U176" s="29">
        <v>0</v>
      </c>
      <c r="V176" s="29">
        <v>0</v>
      </c>
      <c r="W176" s="29">
        <v>71</v>
      </c>
      <c r="X176" s="29">
        <v>18</v>
      </c>
      <c r="Y176" s="29">
        <v>7</v>
      </c>
      <c r="Z176" s="29">
        <v>151</v>
      </c>
      <c r="AA176" s="29">
        <v>281</v>
      </c>
      <c r="AB176" s="34">
        <v>255</v>
      </c>
      <c r="AC176" s="35">
        <v>6831</v>
      </c>
      <c r="AD176" s="29"/>
      <c r="AE176" s="35">
        <v>2858</v>
      </c>
      <c r="AF176" s="35">
        <v>0</v>
      </c>
      <c r="AG176" s="36">
        <v>2100</v>
      </c>
      <c r="AH176" s="37">
        <v>142</v>
      </c>
    </row>
    <row r="177" spans="1:34" ht="15" x14ac:dyDescent="0.25">
      <c r="A177" s="29" t="s">
        <v>197</v>
      </c>
      <c r="B177" s="32">
        <v>7</v>
      </c>
      <c r="C177" s="29">
        <v>42</v>
      </c>
      <c r="D177" s="29">
        <v>44</v>
      </c>
      <c r="E177" s="29">
        <v>20</v>
      </c>
      <c r="F177" s="29">
        <v>55</v>
      </c>
      <c r="G177" s="29">
        <v>17</v>
      </c>
      <c r="H177" s="29">
        <v>0</v>
      </c>
      <c r="I177" s="33">
        <v>499</v>
      </c>
      <c r="J177" s="29">
        <f>76+3</f>
        <v>79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>
        <v>0</v>
      </c>
      <c r="V177" s="29">
        <v>0</v>
      </c>
      <c r="W177" s="29">
        <v>0</v>
      </c>
      <c r="X177" s="29">
        <v>0</v>
      </c>
      <c r="Y177" s="29">
        <v>0</v>
      </c>
      <c r="Z177" s="29">
        <v>9</v>
      </c>
      <c r="AA177" s="29">
        <v>30</v>
      </c>
      <c r="AB177" s="34">
        <v>41</v>
      </c>
      <c r="AC177" s="35">
        <v>353</v>
      </c>
      <c r="AD177" s="29"/>
      <c r="AE177" s="35">
        <v>17</v>
      </c>
      <c r="AF177" s="35">
        <v>17</v>
      </c>
      <c r="AG177" s="36">
        <v>76</v>
      </c>
      <c r="AH177" s="37"/>
    </row>
    <row r="178" spans="1:34" ht="15" x14ac:dyDescent="0.25">
      <c r="A178" s="29" t="s">
        <v>198</v>
      </c>
      <c r="B178" s="32">
        <v>5</v>
      </c>
      <c r="C178" s="29">
        <v>412</v>
      </c>
      <c r="D178" s="29">
        <v>30</v>
      </c>
      <c r="E178" s="29">
        <v>56</v>
      </c>
      <c r="F178" s="29">
        <v>376</v>
      </c>
      <c r="G178" s="29">
        <v>46</v>
      </c>
      <c r="H178" s="29">
        <v>0</v>
      </c>
      <c r="I178" s="33">
        <v>2217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0</v>
      </c>
      <c r="U178" s="29">
        <v>0</v>
      </c>
      <c r="V178" s="29">
        <v>0</v>
      </c>
      <c r="W178" s="29">
        <v>40</v>
      </c>
      <c r="X178" s="29">
        <v>0</v>
      </c>
      <c r="Y178" s="29">
        <v>5</v>
      </c>
      <c r="Z178" s="29">
        <v>165</v>
      </c>
      <c r="AA178" s="29">
        <v>0</v>
      </c>
      <c r="AB178" s="34">
        <v>51</v>
      </c>
      <c r="AC178" s="35">
        <v>1482</v>
      </c>
      <c r="AD178" s="29"/>
      <c r="AE178" s="35">
        <f>225+90-20</f>
        <v>295</v>
      </c>
      <c r="AF178" s="35">
        <v>0</v>
      </c>
      <c r="AG178" s="36">
        <v>200</v>
      </c>
      <c r="AH178" s="37"/>
    </row>
    <row r="179" spans="1:34" ht="15" x14ac:dyDescent="0.25">
      <c r="A179" s="29" t="s">
        <v>199</v>
      </c>
      <c r="B179" s="32">
        <v>5</v>
      </c>
      <c r="C179" s="29">
        <v>200</v>
      </c>
      <c r="D179" s="29">
        <v>22</v>
      </c>
      <c r="E179" s="29">
        <v>79</v>
      </c>
      <c r="F179" s="29">
        <v>177</v>
      </c>
      <c r="G179" s="29">
        <v>43</v>
      </c>
      <c r="H179" s="29">
        <v>0</v>
      </c>
      <c r="I179" s="33">
        <v>1093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>
        <v>0</v>
      </c>
      <c r="V179" s="29">
        <v>0</v>
      </c>
      <c r="W179" s="29">
        <v>0</v>
      </c>
      <c r="X179" s="29">
        <v>0</v>
      </c>
      <c r="Y179" s="29">
        <v>0</v>
      </c>
      <c r="Z179" s="29">
        <v>77</v>
      </c>
      <c r="AA179" s="29">
        <v>0</v>
      </c>
      <c r="AB179" s="34">
        <v>14</v>
      </c>
      <c r="AC179" s="35">
        <v>738</v>
      </c>
      <c r="AD179" s="29"/>
      <c r="AE179" s="35">
        <f>339+26</f>
        <v>365</v>
      </c>
      <c r="AF179" s="35">
        <v>0</v>
      </c>
      <c r="AG179" s="36">
        <v>80</v>
      </c>
      <c r="AH179" s="37"/>
    </row>
    <row r="180" spans="1:34" ht="15" x14ac:dyDescent="0.25">
      <c r="A180" s="27"/>
      <c r="B180" s="27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</row>
    <row r="181" spans="1:34" ht="15" x14ac:dyDescent="0.25">
      <c r="A181" s="27" t="s">
        <v>200</v>
      </c>
      <c r="B181" s="27"/>
      <c r="C181" s="29"/>
      <c r="D181" s="29"/>
      <c r="E181" s="29"/>
      <c r="F181" s="29"/>
      <c r="G181" s="29"/>
      <c r="H181" s="29"/>
      <c r="I181" s="33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34"/>
      <c r="AC181" s="35"/>
      <c r="AD181" s="29"/>
      <c r="AE181" s="35"/>
      <c r="AF181" s="35"/>
      <c r="AG181" s="36"/>
      <c r="AH181" s="37"/>
    </row>
    <row r="182" spans="1:34" ht="15" x14ac:dyDescent="0.25">
      <c r="A182" s="29" t="s">
        <v>201</v>
      </c>
      <c r="B182" s="32">
        <v>4</v>
      </c>
      <c r="C182" s="29">
        <v>937</v>
      </c>
      <c r="D182" s="29">
        <v>0</v>
      </c>
      <c r="E182" s="29">
        <v>133</v>
      </c>
      <c r="F182" s="29">
        <v>854</v>
      </c>
      <c r="G182" s="29">
        <v>284</v>
      </c>
      <c r="H182" s="29">
        <v>0</v>
      </c>
      <c r="I182" s="33">
        <v>5001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1</v>
      </c>
      <c r="Z182" s="29">
        <v>48</v>
      </c>
      <c r="AA182" s="29">
        <v>0</v>
      </c>
      <c r="AB182" s="34">
        <v>61</v>
      </c>
      <c r="AC182" s="35">
        <f>2535+854</f>
        <v>3389</v>
      </c>
      <c r="AD182" s="29"/>
      <c r="AE182" s="35">
        <v>1250</v>
      </c>
      <c r="AF182" s="35">
        <v>0</v>
      </c>
      <c r="AG182" s="36">
        <v>630</v>
      </c>
      <c r="AH182" s="37"/>
    </row>
    <row r="183" spans="1:34" ht="15" x14ac:dyDescent="0.25">
      <c r="A183" s="29" t="s">
        <v>202</v>
      </c>
      <c r="B183" s="32">
        <v>7</v>
      </c>
      <c r="C183" s="29">
        <v>42</v>
      </c>
      <c r="D183" s="29">
        <v>27</v>
      </c>
      <c r="E183" s="29">
        <v>0</v>
      </c>
      <c r="F183" s="29">
        <v>71</v>
      </c>
      <c r="G183" s="29">
        <v>12</v>
      </c>
      <c r="H183" s="29">
        <v>0</v>
      </c>
      <c r="I183" s="33">
        <v>501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>
        <v>0</v>
      </c>
      <c r="V183" s="29">
        <v>0</v>
      </c>
      <c r="W183" s="29">
        <v>0</v>
      </c>
      <c r="X183" s="29">
        <v>0</v>
      </c>
      <c r="Y183" s="29">
        <v>0</v>
      </c>
      <c r="Z183" s="29">
        <v>70</v>
      </c>
      <c r="AA183" s="29">
        <v>0</v>
      </c>
      <c r="AB183" s="34">
        <v>6</v>
      </c>
      <c r="AC183" s="35">
        <v>322</v>
      </c>
      <c r="AD183" s="29"/>
      <c r="AE183" s="35">
        <v>23</v>
      </c>
      <c r="AF183" s="35">
        <v>0</v>
      </c>
      <c r="AG183" s="36">
        <v>26</v>
      </c>
      <c r="AH183" s="37"/>
    </row>
    <row r="184" spans="1:34" ht="15" x14ac:dyDescent="0.25">
      <c r="A184" s="29" t="s">
        <v>203</v>
      </c>
      <c r="B184" s="32">
        <v>7</v>
      </c>
      <c r="C184" s="29">
        <v>104</v>
      </c>
      <c r="D184" s="29">
        <v>44</v>
      </c>
      <c r="E184" s="29">
        <v>30</v>
      </c>
      <c r="F184" s="29">
        <v>145</v>
      </c>
      <c r="G184" s="29">
        <v>0</v>
      </c>
      <c r="H184" s="29">
        <v>0</v>
      </c>
      <c r="I184" s="33">
        <v>618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  <c r="V184" s="29">
        <v>0</v>
      </c>
      <c r="W184" s="29">
        <v>0</v>
      </c>
      <c r="X184" s="29">
        <v>0</v>
      </c>
      <c r="Y184" s="29">
        <v>1</v>
      </c>
      <c r="Z184" s="29">
        <v>59</v>
      </c>
      <c r="AA184" s="29">
        <v>0</v>
      </c>
      <c r="AB184" s="34">
        <v>16</v>
      </c>
      <c r="AC184" s="35">
        <v>473</v>
      </c>
      <c r="AD184" s="29"/>
      <c r="AE184" s="35">
        <v>68</v>
      </c>
      <c r="AF184" s="35">
        <v>0</v>
      </c>
      <c r="AG184" s="36">
        <v>0</v>
      </c>
      <c r="AH184" s="37"/>
    </row>
    <row r="185" spans="1:34" ht="15" x14ac:dyDescent="0.25">
      <c r="A185" s="29" t="s">
        <v>204</v>
      </c>
      <c r="B185" s="32">
        <v>5</v>
      </c>
      <c r="C185" s="29">
        <v>534</v>
      </c>
      <c r="D185" s="29">
        <v>109</v>
      </c>
      <c r="E185" s="29">
        <v>72</v>
      </c>
      <c r="F185" s="29">
        <v>534</v>
      </c>
      <c r="G185" s="29">
        <v>252</v>
      </c>
      <c r="H185" s="29">
        <v>0</v>
      </c>
      <c r="I185" s="33">
        <v>4121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>
        <v>0</v>
      </c>
      <c r="V185" s="29">
        <v>0</v>
      </c>
      <c r="W185" s="29">
        <v>0</v>
      </c>
      <c r="X185" s="29">
        <v>0</v>
      </c>
      <c r="Y185" s="29">
        <v>2</v>
      </c>
      <c r="Z185" s="29">
        <v>91</v>
      </c>
      <c r="AA185" s="29">
        <v>0</v>
      </c>
      <c r="AB185" s="34">
        <v>20</v>
      </c>
      <c r="AC185" s="35">
        <v>2633</v>
      </c>
      <c r="AD185" s="29"/>
      <c r="AE185" s="35">
        <v>281</v>
      </c>
      <c r="AF185" s="35">
        <v>0</v>
      </c>
      <c r="AG185" s="36">
        <v>450</v>
      </c>
      <c r="AH185" s="37"/>
    </row>
    <row r="186" spans="1:34" ht="15" x14ac:dyDescent="0.25">
      <c r="A186" s="29" t="s">
        <v>205</v>
      </c>
      <c r="B186" s="32">
        <v>4</v>
      </c>
      <c r="C186" s="29">
        <v>102</v>
      </c>
      <c r="D186" s="29">
        <v>0</v>
      </c>
      <c r="E186" s="29">
        <v>63</v>
      </c>
      <c r="F186" s="29">
        <v>75</v>
      </c>
      <c r="G186" s="29">
        <v>89</v>
      </c>
      <c r="H186" s="29">
        <v>0</v>
      </c>
      <c r="I186" s="33">
        <v>823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>
        <v>0</v>
      </c>
      <c r="V186" s="29">
        <v>0</v>
      </c>
      <c r="W186" s="29">
        <v>0</v>
      </c>
      <c r="X186" s="29">
        <v>0</v>
      </c>
      <c r="Y186" s="29">
        <v>0</v>
      </c>
      <c r="Z186" s="29">
        <v>11</v>
      </c>
      <c r="AA186" s="29">
        <v>0</v>
      </c>
      <c r="AB186" s="34">
        <v>6</v>
      </c>
      <c r="AC186" s="35">
        <v>564</v>
      </c>
      <c r="AD186" s="29"/>
      <c r="AE186" s="35">
        <v>281</v>
      </c>
      <c r="AF186" s="35">
        <v>0</v>
      </c>
      <c r="AG186" s="36">
        <v>102</v>
      </c>
      <c r="AH186" s="37"/>
    </row>
    <row r="187" spans="1:34" ht="15" x14ac:dyDescent="0.25">
      <c r="A187" s="29" t="s">
        <v>206</v>
      </c>
      <c r="B187" s="32">
        <v>6</v>
      </c>
      <c r="C187" s="29">
        <v>25</v>
      </c>
      <c r="D187" s="29">
        <v>0</v>
      </c>
      <c r="E187" s="29">
        <v>16</v>
      </c>
      <c r="F187" s="29">
        <v>27</v>
      </c>
      <c r="G187" s="29">
        <v>0</v>
      </c>
      <c r="H187" s="29">
        <v>0</v>
      </c>
      <c r="I187" s="33">
        <v>157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>
        <v>0</v>
      </c>
      <c r="V187" s="29">
        <v>0</v>
      </c>
      <c r="W187" s="29">
        <v>0</v>
      </c>
      <c r="X187" s="29">
        <v>0</v>
      </c>
      <c r="Y187" s="29">
        <v>0</v>
      </c>
      <c r="Z187" s="29">
        <v>0</v>
      </c>
      <c r="AA187" s="29">
        <v>0</v>
      </c>
      <c r="AB187" s="34">
        <v>3</v>
      </c>
      <c r="AC187" s="35">
        <v>85</v>
      </c>
      <c r="AD187" s="29"/>
      <c r="AE187" s="35">
        <v>0</v>
      </c>
      <c r="AF187" s="35">
        <v>0</v>
      </c>
      <c r="AG187" s="36">
        <v>29</v>
      </c>
      <c r="AH187" s="37"/>
    </row>
    <row r="188" spans="1:34" ht="15" x14ac:dyDescent="0.25">
      <c r="A188" s="29" t="s">
        <v>207</v>
      </c>
      <c r="B188" s="32">
        <v>7</v>
      </c>
      <c r="C188" s="29">
        <v>435</v>
      </c>
      <c r="D188" s="29">
        <v>61</v>
      </c>
      <c r="E188" s="29">
        <v>0</v>
      </c>
      <c r="F188" s="29">
        <v>499</v>
      </c>
      <c r="G188" s="29">
        <v>88</v>
      </c>
      <c r="H188" s="29">
        <v>0</v>
      </c>
      <c r="I188" s="33">
        <v>2007</v>
      </c>
      <c r="J188" s="29">
        <v>0</v>
      </c>
      <c r="K188" s="29">
        <v>0</v>
      </c>
      <c r="L188" s="29">
        <v>0</v>
      </c>
      <c r="M188" s="29">
        <v>0</v>
      </c>
      <c r="N188" s="29">
        <v>42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>
        <v>0</v>
      </c>
      <c r="V188" s="29">
        <v>0</v>
      </c>
      <c r="W188" s="29">
        <v>0</v>
      </c>
      <c r="X188" s="29">
        <v>0</v>
      </c>
      <c r="Y188" s="29">
        <v>0</v>
      </c>
      <c r="Z188" s="29">
        <v>42</v>
      </c>
      <c r="AA188" s="29">
        <v>0</v>
      </c>
      <c r="AB188" s="34">
        <v>16</v>
      </c>
      <c r="AC188" s="35">
        <v>1695</v>
      </c>
      <c r="AD188" s="29"/>
      <c r="AE188" s="35">
        <v>324</v>
      </c>
      <c r="AF188" s="35">
        <v>0</v>
      </c>
      <c r="AG188" s="36">
        <v>0</v>
      </c>
      <c r="AH188" s="37">
        <v>19</v>
      </c>
    </row>
    <row r="189" spans="1:34" ht="15" x14ac:dyDescent="0.25">
      <c r="A189" s="29" t="s">
        <v>208</v>
      </c>
      <c r="B189" s="32">
        <v>6</v>
      </c>
      <c r="C189" s="29">
        <v>124</v>
      </c>
      <c r="D189" s="29">
        <v>0</v>
      </c>
      <c r="E189" s="29">
        <v>57</v>
      </c>
      <c r="F189" s="29">
        <v>95</v>
      </c>
      <c r="G189" s="29">
        <v>0</v>
      </c>
      <c r="H189" s="29">
        <v>0</v>
      </c>
      <c r="I189" s="33">
        <v>307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>
        <v>0</v>
      </c>
      <c r="V189" s="29">
        <v>0</v>
      </c>
      <c r="W189" s="29">
        <v>0</v>
      </c>
      <c r="X189" s="29">
        <v>0</v>
      </c>
      <c r="Y189" s="29">
        <v>0</v>
      </c>
      <c r="Z189" s="29">
        <v>34</v>
      </c>
      <c r="AA189" s="29">
        <v>0</v>
      </c>
      <c r="AB189" s="34">
        <v>2</v>
      </c>
      <c r="AC189" s="35">
        <v>276</v>
      </c>
      <c r="AD189" s="29"/>
      <c r="AE189" s="35">
        <v>180</v>
      </c>
      <c r="AF189" s="35">
        <v>0</v>
      </c>
      <c r="AG189" s="36">
        <v>0</v>
      </c>
      <c r="AH189" s="37"/>
    </row>
    <row r="190" spans="1:34" ht="15" x14ac:dyDescent="0.25">
      <c r="A190" s="29" t="s">
        <v>209</v>
      </c>
      <c r="B190" s="32">
        <v>1</v>
      </c>
      <c r="C190" s="29">
        <f>5358-15</f>
        <v>5343</v>
      </c>
      <c r="D190" s="29">
        <v>0</v>
      </c>
      <c r="E190" s="29">
        <v>249</v>
      </c>
      <c r="F190" s="29">
        <f>4990+195+200</f>
        <v>5385</v>
      </c>
      <c r="G190" s="29">
        <v>969</v>
      </c>
      <c r="H190" s="29">
        <v>45</v>
      </c>
      <c r="I190" s="33">
        <v>29172</v>
      </c>
      <c r="J190" s="29">
        <f>209-13</f>
        <v>196</v>
      </c>
      <c r="K190" s="29">
        <f>648-648</f>
        <v>0</v>
      </c>
      <c r="L190" s="29">
        <v>0</v>
      </c>
      <c r="M190" s="29">
        <v>0</v>
      </c>
      <c r="N190" s="29">
        <v>461</v>
      </c>
      <c r="O190" s="29">
        <v>0</v>
      </c>
      <c r="P190" s="29">
        <v>0</v>
      </c>
      <c r="Q190" s="29">
        <v>235</v>
      </c>
      <c r="R190" s="29">
        <v>0</v>
      </c>
      <c r="S190" s="29">
        <v>0</v>
      </c>
      <c r="T190" s="29">
        <v>0</v>
      </c>
      <c r="U190" s="29">
        <v>0</v>
      </c>
      <c r="V190" s="29">
        <v>0</v>
      </c>
      <c r="W190" s="29">
        <v>113</v>
      </c>
      <c r="X190" s="29">
        <v>225</v>
      </c>
      <c r="Y190" s="29">
        <v>22</v>
      </c>
      <c r="Z190" s="29">
        <f>624-7</f>
        <v>617</v>
      </c>
      <c r="AA190" s="29">
        <f>893-365</f>
        <v>528</v>
      </c>
      <c r="AB190" s="34">
        <v>296</v>
      </c>
      <c r="AC190" s="35">
        <v>17808</v>
      </c>
      <c r="AD190" s="29"/>
      <c r="AE190" s="35">
        <f>7589</f>
        <v>7589</v>
      </c>
      <c r="AF190" s="35">
        <v>0</v>
      </c>
      <c r="AG190" s="36">
        <f>5760-24</f>
        <v>5736</v>
      </c>
      <c r="AH190" s="37">
        <v>690</v>
      </c>
    </row>
    <row r="191" spans="1:34" ht="15" x14ac:dyDescent="0.25">
      <c r="A191" s="29" t="s">
        <v>210</v>
      </c>
      <c r="B191" s="32">
        <v>5</v>
      </c>
      <c r="C191" s="29">
        <v>237</v>
      </c>
      <c r="D191" s="29">
        <v>45</v>
      </c>
      <c r="E191" s="29">
        <v>74</v>
      </c>
      <c r="F191" s="29">
        <v>374</v>
      </c>
      <c r="G191" s="29">
        <v>30</v>
      </c>
      <c r="H191" s="29">
        <v>0</v>
      </c>
      <c r="I191" s="33">
        <v>1786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>
        <v>0</v>
      </c>
      <c r="V191" s="29">
        <v>0</v>
      </c>
      <c r="W191" s="29">
        <v>0</v>
      </c>
      <c r="X191" s="29">
        <v>0</v>
      </c>
      <c r="Y191" s="29">
        <v>1</v>
      </c>
      <c r="Z191" s="29">
        <v>74</v>
      </c>
      <c r="AA191" s="29">
        <v>0</v>
      </c>
      <c r="AB191" s="34">
        <v>11</v>
      </c>
      <c r="AC191" s="35">
        <v>1238</v>
      </c>
      <c r="AD191" s="29"/>
      <c r="AE191" s="35">
        <v>449</v>
      </c>
      <c r="AF191" s="35">
        <v>0</v>
      </c>
      <c r="AG191" s="36">
        <v>146</v>
      </c>
      <c r="AH191" s="37"/>
    </row>
    <row r="192" spans="1:34" ht="15" x14ac:dyDescent="0.25">
      <c r="A192" s="29" t="s">
        <v>211</v>
      </c>
      <c r="B192" s="32">
        <v>4</v>
      </c>
      <c r="C192" s="29">
        <v>374</v>
      </c>
      <c r="D192" s="29">
        <v>0</v>
      </c>
      <c r="E192" s="29">
        <v>127</v>
      </c>
      <c r="F192" s="29">
        <v>372</v>
      </c>
      <c r="G192" s="29">
        <v>152</v>
      </c>
      <c r="H192" s="29">
        <v>0</v>
      </c>
      <c r="I192" s="33">
        <v>1621</v>
      </c>
      <c r="J192" s="29">
        <v>0</v>
      </c>
      <c r="K192" s="29">
        <v>0</v>
      </c>
      <c r="L192" s="29">
        <v>0</v>
      </c>
      <c r="M192" s="29">
        <v>0</v>
      </c>
      <c r="N192" s="29">
        <f>120-4</f>
        <v>116</v>
      </c>
      <c r="O192" s="29">
        <f>100-1</f>
        <v>99</v>
      </c>
      <c r="P192" s="29">
        <f>104-1</f>
        <v>103</v>
      </c>
      <c r="Q192" s="29">
        <v>0</v>
      </c>
      <c r="R192" s="29">
        <v>0</v>
      </c>
      <c r="S192" s="29">
        <v>0</v>
      </c>
      <c r="T192" s="29">
        <v>0</v>
      </c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84</v>
      </c>
      <c r="AA192" s="29">
        <v>0</v>
      </c>
      <c r="AB192" s="34">
        <v>17</v>
      </c>
      <c r="AC192" s="35">
        <v>1412</v>
      </c>
      <c r="AD192" s="29"/>
      <c r="AE192" s="35">
        <v>164</v>
      </c>
      <c r="AF192" s="35">
        <v>0</v>
      </c>
      <c r="AG192" s="36">
        <v>103</v>
      </c>
      <c r="AH192" s="37">
        <v>215</v>
      </c>
    </row>
    <row r="193" spans="1:34" ht="15" x14ac:dyDescent="0.25">
      <c r="A193" s="29" t="s">
        <v>212</v>
      </c>
      <c r="B193" s="32">
        <v>7</v>
      </c>
      <c r="C193" s="29">
        <v>455</v>
      </c>
      <c r="D193" s="29">
        <v>48</v>
      </c>
      <c r="E193" s="29">
        <v>183</v>
      </c>
      <c r="F193" s="29">
        <v>440</v>
      </c>
      <c r="G193" s="29">
        <v>18</v>
      </c>
      <c r="H193" s="29">
        <v>0</v>
      </c>
      <c r="I193" s="33">
        <v>1404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>
        <v>0</v>
      </c>
      <c r="V193" s="29">
        <v>0</v>
      </c>
      <c r="W193" s="29">
        <v>0</v>
      </c>
      <c r="X193" s="29">
        <v>0</v>
      </c>
      <c r="Y193" s="29">
        <v>4</v>
      </c>
      <c r="Z193" s="29">
        <v>30</v>
      </c>
      <c r="AA193" s="29">
        <v>0</v>
      </c>
      <c r="AB193" s="34">
        <v>16</v>
      </c>
      <c r="AC193" s="35">
        <v>1230</v>
      </c>
      <c r="AD193" s="29"/>
      <c r="AE193" s="35">
        <v>413</v>
      </c>
      <c r="AF193" s="35">
        <v>0</v>
      </c>
      <c r="AG193" s="36">
        <v>0</v>
      </c>
      <c r="AH193" s="37"/>
    </row>
    <row r="194" spans="1:34" ht="15" x14ac:dyDescent="0.25">
      <c r="A194" s="29" t="s">
        <v>213</v>
      </c>
      <c r="B194" s="32">
        <v>7</v>
      </c>
      <c r="C194" s="29">
        <v>153</v>
      </c>
      <c r="D194" s="29">
        <v>97</v>
      </c>
      <c r="E194" s="29">
        <v>0</v>
      </c>
      <c r="F194" s="29">
        <v>245</v>
      </c>
      <c r="G194" s="29">
        <v>14</v>
      </c>
      <c r="H194" s="29">
        <v>0</v>
      </c>
      <c r="I194" s="33">
        <v>1186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>
        <v>0</v>
      </c>
      <c r="V194" s="29">
        <v>0</v>
      </c>
      <c r="W194" s="29">
        <v>0</v>
      </c>
      <c r="X194" s="29">
        <v>0</v>
      </c>
      <c r="Y194" s="29">
        <v>0</v>
      </c>
      <c r="Z194" s="29">
        <v>116</v>
      </c>
      <c r="AA194" s="29">
        <v>0</v>
      </c>
      <c r="AB194" s="34">
        <v>8</v>
      </c>
      <c r="AC194" s="35">
        <v>882</v>
      </c>
      <c r="AD194" s="29"/>
      <c r="AE194" s="35">
        <v>357</v>
      </c>
      <c r="AF194" s="35">
        <v>0</v>
      </c>
      <c r="AG194" s="36">
        <v>0</v>
      </c>
      <c r="AH194" s="37"/>
    </row>
    <row r="195" spans="1:34" ht="15" x14ac:dyDescent="0.25">
      <c r="A195" s="29" t="s">
        <v>214</v>
      </c>
      <c r="B195" s="32">
        <v>5</v>
      </c>
      <c r="C195" s="29">
        <v>277</v>
      </c>
      <c r="D195" s="29">
        <v>23</v>
      </c>
      <c r="E195" s="29">
        <v>89</v>
      </c>
      <c r="F195" s="29">
        <v>320</v>
      </c>
      <c r="G195" s="29">
        <v>46</v>
      </c>
      <c r="H195" s="29">
        <v>0</v>
      </c>
      <c r="I195" s="33">
        <v>1512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29">
        <v>72</v>
      </c>
      <c r="AA195" s="29">
        <v>0</v>
      </c>
      <c r="AB195" s="34">
        <v>9</v>
      </c>
      <c r="AC195" s="35">
        <v>1112</v>
      </c>
      <c r="AD195" s="29"/>
      <c r="AE195" s="35">
        <v>318</v>
      </c>
      <c r="AF195" s="35">
        <v>0</v>
      </c>
      <c r="AG195" s="36">
        <v>82</v>
      </c>
      <c r="AH195" s="37"/>
    </row>
    <row r="196" spans="1:34" ht="15" x14ac:dyDescent="0.25">
      <c r="A196" s="29" t="s">
        <v>215</v>
      </c>
      <c r="B196" s="32">
        <v>5</v>
      </c>
      <c r="C196" s="29">
        <v>88</v>
      </c>
      <c r="D196" s="29">
        <v>35</v>
      </c>
      <c r="E196" s="29">
        <v>0</v>
      </c>
      <c r="F196" s="29">
        <v>74</v>
      </c>
      <c r="G196" s="29">
        <v>59</v>
      </c>
      <c r="H196" s="29">
        <v>0</v>
      </c>
      <c r="I196" s="33">
        <v>481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>
        <v>0</v>
      </c>
      <c r="V196" s="29">
        <v>0</v>
      </c>
      <c r="W196" s="29">
        <v>0</v>
      </c>
      <c r="X196" s="29">
        <v>0</v>
      </c>
      <c r="Y196" s="29">
        <v>0</v>
      </c>
      <c r="Z196" s="29">
        <v>21</v>
      </c>
      <c r="AA196" s="29">
        <v>0</v>
      </c>
      <c r="AB196" s="34">
        <v>6</v>
      </c>
      <c r="AC196" s="35">
        <v>368</v>
      </c>
      <c r="AD196" s="29"/>
      <c r="AE196" s="35">
        <v>0</v>
      </c>
      <c r="AF196" s="35">
        <v>0</v>
      </c>
      <c r="AG196" s="36">
        <v>73</v>
      </c>
      <c r="AH196" s="37"/>
    </row>
    <row r="197" spans="1:34" ht="15" x14ac:dyDescent="0.25">
      <c r="A197" s="29" t="s">
        <v>216</v>
      </c>
      <c r="B197" s="32">
        <v>6</v>
      </c>
      <c r="C197" s="29">
        <v>119</v>
      </c>
      <c r="D197" s="29">
        <v>41</v>
      </c>
      <c r="E197" s="29">
        <v>20</v>
      </c>
      <c r="F197" s="29">
        <v>112</v>
      </c>
      <c r="G197" s="29">
        <v>30</v>
      </c>
      <c r="H197" s="29">
        <v>0</v>
      </c>
      <c r="I197" s="33">
        <v>602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178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>
        <v>0</v>
      </c>
      <c r="V197" s="29">
        <v>0</v>
      </c>
      <c r="W197" s="29">
        <v>0</v>
      </c>
      <c r="X197" s="29">
        <v>0</v>
      </c>
      <c r="Y197" s="29"/>
      <c r="Z197" s="29">
        <v>56</v>
      </c>
      <c r="AA197" s="29">
        <v>0</v>
      </c>
      <c r="AB197" s="34">
        <v>2</v>
      </c>
      <c r="AC197" s="35">
        <v>442</v>
      </c>
      <c r="AD197" s="29"/>
      <c r="AE197" s="35">
        <v>0</v>
      </c>
      <c r="AF197" s="35">
        <v>0</v>
      </c>
      <c r="AG197" s="36">
        <v>0</v>
      </c>
      <c r="AH197" s="37">
        <v>173</v>
      </c>
    </row>
    <row r="198" spans="1:34" ht="15" x14ac:dyDescent="0.25">
      <c r="A198" s="29" t="s">
        <v>217</v>
      </c>
      <c r="B198" s="32">
        <v>5</v>
      </c>
      <c r="C198" s="29">
        <v>110</v>
      </c>
      <c r="D198" s="29">
        <v>0</v>
      </c>
      <c r="E198" s="29">
        <v>26</v>
      </c>
      <c r="F198" s="29">
        <v>60</v>
      </c>
      <c r="G198" s="29">
        <v>61</v>
      </c>
      <c r="H198" s="29">
        <v>0</v>
      </c>
      <c r="I198" s="33">
        <v>373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0</v>
      </c>
      <c r="Z198" s="29">
        <v>11</v>
      </c>
      <c r="AA198" s="29">
        <v>0</v>
      </c>
      <c r="AB198" s="34">
        <v>3</v>
      </c>
      <c r="AC198" s="35">
        <v>302</v>
      </c>
      <c r="AD198" s="29"/>
      <c r="AE198" s="35">
        <v>133</v>
      </c>
      <c r="AF198" s="35">
        <v>0</v>
      </c>
      <c r="AG198" s="36">
        <v>0</v>
      </c>
      <c r="AH198" s="37"/>
    </row>
    <row r="199" spans="1:34" ht="15" x14ac:dyDescent="0.25">
      <c r="A199" s="29" t="s">
        <v>218</v>
      </c>
      <c r="B199" s="32">
        <v>5</v>
      </c>
      <c r="C199" s="29">
        <v>184</v>
      </c>
      <c r="D199" s="29">
        <v>0</v>
      </c>
      <c r="E199" s="29">
        <v>23</v>
      </c>
      <c r="F199" s="29">
        <v>161</v>
      </c>
      <c r="G199" s="29">
        <v>0</v>
      </c>
      <c r="H199" s="29">
        <v>0</v>
      </c>
      <c r="I199" s="33">
        <v>799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29">
        <v>1</v>
      </c>
      <c r="Z199" s="29">
        <v>5</v>
      </c>
      <c r="AA199" s="29">
        <v>0</v>
      </c>
      <c r="AB199" s="34">
        <v>27</v>
      </c>
      <c r="AC199" s="35">
        <v>594</v>
      </c>
      <c r="AD199" s="29"/>
      <c r="AE199" s="35">
        <v>212</v>
      </c>
      <c r="AF199" s="35">
        <v>0</v>
      </c>
      <c r="AG199" s="36">
        <v>58</v>
      </c>
      <c r="AH199" s="37"/>
    </row>
    <row r="200" spans="1:34" ht="15" x14ac:dyDescent="0.25">
      <c r="A200" s="27"/>
      <c r="B200" s="27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</row>
    <row r="201" spans="1:34" ht="15" x14ac:dyDescent="0.25">
      <c r="A201" s="27" t="s">
        <v>219</v>
      </c>
      <c r="B201" s="27"/>
      <c r="C201" s="29"/>
      <c r="D201" s="29"/>
      <c r="E201" s="29"/>
      <c r="F201" s="29"/>
      <c r="G201" s="29"/>
      <c r="H201" s="29"/>
      <c r="I201" s="33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34"/>
      <c r="AC201" s="35"/>
      <c r="AD201" s="29"/>
      <c r="AE201" s="35"/>
      <c r="AF201" s="35"/>
      <c r="AG201" s="36"/>
      <c r="AH201" s="37"/>
    </row>
    <row r="202" spans="1:34" ht="15" x14ac:dyDescent="0.25">
      <c r="A202" s="29" t="s">
        <v>220</v>
      </c>
      <c r="B202" s="32">
        <v>7</v>
      </c>
      <c r="C202" s="29">
        <v>124</v>
      </c>
      <c r="D202" s="29">
        <v>33</v>
      </c>
      <c r="E202" s="29">
        <v>13</v>
      </c>
      <c r="F202" s="29">
        <v>132</v>
      </c>
      <c r="G202" s="29">
        <v>0</v>
      </c>
      <c r="H202" s="29">
        <v>0</v>
      </c>
      <c r="I202" s="33">
        <v>830</v>
      </c>
      <c r="J202" s="29">
        <v>0</v>
      </c>
      <c r="K202" s="29">
        <v>0</v>
      </c>
      <c r="L202" s="29">
        <v>0</v>
      </c>
      <c r="M202" s="29">
        <f>65+10</f>
        <v>75</v>
      </c>
      <c r="N202" s="29">
        <v>0</v>
      </c>
      <c r="O202" s="29">
        <v>0</v>
      </c>
      <c r="P202" s="29">
        <f>57+8</f>
        <v>65</v>
      </c>
      <c r="Q202" s="29">
        <v>0</v>
      </c>
      <c r="R202" s="29">
        <v>0</v>
      </c>
      <c r="S202" s="29">
        <v>0</v>
      </c>
      <c r="T202" s="2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39</v>
      </c>
      <c r="AA202" s="29">
        <v>0</v>
      </c>
      <c r="AB202" s="34">
        <v>11</v>
      </c>
      <c r="AC202" s="35">
        <v>493</v>
      </c>
      <c r="AD202" s="29"/>
      <c r="AE202" s="35">
        <v>148</v>
      </c>
      <c r="AF202" s="35">
        <v>0</v>
      </c>
      <c r="AG202" s="36">
        <v>133</v>
      </c>
      <c r="AH202" s="37">
        <v>75</v>
      </c>
    </row>
    <row r="203" spans="1:34" ht="15" x14ac:dyDescent="0.25">
      <c r="A203" s="29" t="s">
        <v>221</v>
      </c>
      <c r="B203" s="32">
        <v>5</v>
      </c>
      <c r="C203" s="29">
        <v>257</v>
      </c>
      <c r="D203" s="29">
        <v>197</v>
      </c>
      <c r="E203" s="29">
        <v>58</v>
      </c>
      <c r="F203" s="29">
        <v>361</v>
      </c>
      <c r="G203" s="29">
        <v>20</v>
      </c>
      <c r="H203" s="29">
        <v>0</v>
      </c>
      <c r="I203" s="33">
        <v>2212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0</v>
      </c>
      <c r="X203" s="29">
        <v>0</v>
      </c>
      <c r="Y203" s="29">
        <v>3</v>
      </c>
      <c r="Z203" s="29">
        <v>122</v>
      </c>
      <c r="AA203" s="29">
        <v>0</v>
      </c>
      <c r="AB203" s="34">
        <v>64</v>
      </c>
      <c r="AC203" s="35">
        <v>1274</v>
      </c>
      <c r="AD203" s="29"/>
      <c r="AE203" s="35">
        <v>35</v>
      </c>
      <c r="AF203" s="35">
        <v>20</v>
      </c>
      <c r="AG203" s="36">
        <v>350</v>
      </c>
      <c r="AH203" s="37"/>
    </row>
    <row r="204" spans="1:34" ht="15" x14ac:dyDescent="0.25">
      <c r="A204" s="29" t="s">
        <v>222</v>
      </c>
      <c r="B204" s="32">
        <v>7</v>
      </c>
      <c r="C204" s="29">
        <v>198</v>
      </c>
      <c r="D204" s="29">
        <v>123</v>
      </c>
      <c r="E204" s="29">
        <v>0</v>
      </c>
      <c r="F204" s="29">
        <v>224</v>
      </c>
      <c r="G204" s="29">
        <v>57</v>
      </c>
      <c r="H204" s="29">
        <v>0</v>
      </c>
      <c r="I204" s="33">
        <v>1339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28</v>
      </c>
      <c r="AA204" s="29">
        <v>47</v>
      </c>
      <c r="AB204" s="34">
        <v>73</v>
      </c>
      <c r="AC204" s="35">
        <v>870</v>
      </c>
      <c r="AD204" s="29"/>
      <c r="AE204" s="35">
        <v>135</v>
      </c>
      <c r="AF204" s="35">
        <v>0</v>
      </c>
      <c r="AG204" s="36">
        <v>180</v>
      </c>
      <c r="AH204" s="37"/>
    </row>
    <row r="205" spans="1:34" ht="15" x14ac:dyDescent="0.25">
      <c r="A205" s="29" t="s">
        <v>223</v>
      </c>
      <c r="B205" s="32">
        <v>7</v>
      </c>
      <c r="C205" s="29">
        <v>54</v>
      </c>
      <c r="D205" s="29">
        <v>128</v>
      </c>
      <c r="E205" s="29">
        <v>0</v>
      </c>
      <c r="F205" s="29">
        <v>118</v>
      </c>
      <c r="G205" s="29">
        <v>14</v>
      </c>
      <c r="H205" s="29">
        <v>0</v>
      </c>
      <c r="I205" s="33">
        <v>681</v>
      </c>
      <c r="J205" s="29">
        <v>0</v>
      </c>
      <c r="K205" s="29">
        <v>0</v>
      </c>
      <c r="L205" s="29">
        <v>0</v>
      </c>
      <c r="M205" s="29">
        <v>127</v>
      </c>
      <c r="N205" s="29">
        <v>66</v>
      </c>
      <c r="O205" s="29">
        <v>52</v>
      </c>
      <c r="P205" s="29">
        <v>22</v>
      </c>
      <c r="Q205" s="29">
        <v>0</v>
      </c>
      <c r="R205" s="29">
        <v>0</v>
      </c>
      <c r="S205" s="29">
        <v>0</v>
      </c>
      <c r="T205" s="29">
        <v>0</v>
      </c>
      <c r="U205" s="29">
        <v>0</v>
      </c>
      <c r="V205" s="29">
        <v>0</v>
      </c>
      <c r="W205" s="29">
        <v>0</v>
      </c>
      <c r="X205" s="29">
        <v>60</v>
      </c>
      <c r="Y205" s="29">
        <v>1</v>
      </c>
      <c r="Z205" s="29">
        <f>36+11</f>
        <v>47</v>
      </c>
      <c r="AA205" s="29">
        <v>36</v>
      </c>
      <c r="AB205" s="34">
        <f>35+5</f>
        <v>40</v>
      </c>
      <c r="AC205" s="35">
        <v>496</v>
      </c>
      <c r="AD205" s="29"/>
      <c r="AE205" s="35">
        <v>0</v>
      </c>
      <c r="AF205" s="35">
        <v>0</v>
      </c>
      <c r="AG205" s="36">
        <v>12</v>
      </c>
      <c r="AH205" s="37">
        <v>255</v>
      </c>
    </row>
    <row r="206" spans="1:34" ht="15" x14ac:dyDescent="0.25">
      <c r="A206" s="29" t="s">
        <v>224</v>
      </c>
      <c r="B206" s="32">
        <v>4</v>
      </c>
      <c r="C206" s="29">
        <v>948</v>
      </c>
      <c r="D206" s="29">
        <v>96</v>
      </c>
      <c r="E206" s="29">
        <v>56</v>
      </c>
      <c r="F206" s="29">
        <v>818</v>
      </c>
      <c r="G206" s="29">
        <v>35</v>
      </c>
      <c r="H206" s="29">
        <v>0</v>
      </c>
      <c r="I206" s="33">
        <v>4424</v>
      </c>
      <c r="J206" s="29">
        <f>19-19</f>
        <v>0</v>
      </c>
      <c r="K206" s="29">
        <f>121+3</f>
        <v>124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20</v>
      </c>
      <c r="Z206" s="29">
        <v>72</v>
      </c>
      <c r="AA206" s="29">
        <v>405</v>
      </c>
      <c r="AB206" s="34">
        <v>85</v>
      </c>
      <c r="AC206" s="35">
        <v>2651</v>
      </c>
      <c r="AD206" s="29"/>
      <c r="AE206" s="35">
        <v>163</v>
      </c>
      <c r="AF206" s="35">
        <v>0</v>
      </c>
      <c r="AG206" s="36">
        <v>780</v>
      </c>
      <c r="AH206" s="37"/>
    </row>
    <row r="207" spans="1:34" ht="15" x14ac:dyDescent="0.25">
      <c r="A207" s="29" t="s">
        <v>225</v>
      </c>
      <c r="B207" s="32">
        <v>7</v>
      </c>
      <c r="C207" s="29">
        <v>40</v>
      </c>
      <c r="D207" s="29">
        <v>81</v>
      </c>
      <c r="E207" s="29">
        <v>11</v>
      </c>
      <c r="F207" s="29">
        <v>93</v>
      </c>
      <c r="G207" s="29">
        <v>0</v>
      </c>
      <c r="H207" s="29">
        <v>0</v>
      </c>
      <c r="I207" s="33">
        <v>605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>
        <v>0</v>
      </c>
      <c r="V207" s="29">
        <v>0</v>
      </c>
      <c r="W207" s="29">
        <v>0</v>
      </c>
      <c r="X207" s="29">
        <v>0</v>
      </c>
      <c r="Y207" s="29">
        <v>4</v>
      </c>
      <c r="Z207" s="29">
        <v>7</v>
      </c>
      <c r="AA207" s="29">
        <v>0</v>
      </c>
      <c r="AB207" s="34">
        <v>43</v>
      </c>
      <c r="AC207" s="35">
        <v>335</v>
      </c>
      <c r="AD207" s="29"/>
      <c r="AE207" s="35">
        <v>0</v>
      </c>
      <c r="AF207" s="35">
        <v>0</v>
      </c>
      <c r="AG207" s="36">
        <v>124</v>
      </c>
      <c r="AH207" s="37"/>
    </row>
    <row r="208" spans="1:34" ht="15" x14ac:dyDescent="0.25">
      <c r="A208" s="29" t="s">
        <v>226</v>
      </c>
      <c r="B208" s="32">
        <v>7</v>
      </c>
      <c r="C208" s="29">
        <v>91</v>
      </c>
      <c r="D208" s="29">
        <v>0</v>
      </c>
      <c r="E208" s="29">
        <v>20</v>
      </c>
      <c r="F208" s="29">
        <v>86</v>
      </c>
      <c r="G208" s="29">
        <v>0</v>
      </c>
      <c r="H208" s="29">
        <v>0</v>
      </c>
      <c r="I208" s="33">
        <v>447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>
        <v>0</v>
      </c>
      <c r="V208" s="29">
        <v>0</v>
      </c>
      <c r="W208" s="29">
        <v>0</v>
      </c>
      <c r="X208" s="29">
        <v>0</v>
      </c>
      <c r="Y208" s="29">
        <v>3</v>
      </c>
      <c r="Z208" s="29">
        <v>1</v>
      </c>
      <c r="AA208" s="29">
        <v>0</v>
      </c>
      <c r="AB208" s="34">
        <v>16</v>
      </c>
      <c r="AC208" s="35">
        <v>275</v>
      </c>
      <c r="AD208" s="29"/>
      <c r="AE208" s="35">
        <v>115</v>
      </c>
      <c r="AF208" s="35">
        <v>0</v>
      </c>
      <c r="AG208" s="36">
        <v>106</v>
      </c>
      <c r="AH208" s="37"/>
    </row>
    <row r="209" spans="1:34" ht="15" x14ac:dyDescent="0.25">
      <c r="A209" s="27"/>
      <c r="B209" s="27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</row>
    <row r="210" spans="1:34" ht="15" x14ac:dyDescent="0.25">
      <c r="A210" s="27" t="s">
        <v>227</v>
      </c>
      <c r="B210" s="27"/>
      <c r="C210" s="29"/>
      <c r="D210" s="29"/>
      <c r="E210" s="29"/>
      <c r="F210" s="29"/>
      <c r="G210" s="29"/>
      <c r="H210" s="29"/>
      <c r="I210" s="33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34"/>
      <c r="AC210" s="35"/>
      <c r="AD210" s="29"/>
      <c r="AE210" s="35"/>
      <c r="AF210" s="35"/>
      <c r="AG210" s="36"/>
      <c r="AH210" s="37"/>
    </row>
    <row r="211" spans="1:34" ht="15" x14ac:dyDescent="0.25">
      <c r="A211" s="29" t="s">
        <v>228</v>
      </c>
      <c r="B211" s="32">
        <v>7</v>
      </c>
      <c r="C211" s="29">
        <v>50</v>
      </c>
      <c r="D211" s="29">
        <v>0</v>
      </c>
      <c r="E211" s="29">
        <v>14</v>
      </c>
      <c r="F211" s="29">
        <v>62</v>
      </c>
      <c r="G211" s="29">
        <v>0</v>
      </c>
      <c r="H211" s="29">
        <v>0</v>
      </c>
      <c r="I211" s="33">
        <v>379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>
        <v>0</v>
      </c>
      <c r="V211" s="29">
        <v>0</v>
      </c>
      <c r="W211" s="29">
        <v>0</v>
      </c>
      <c r="X211" s="29">
        <v>0</v>
      </c>
      <c r="Y211" s="29">
        <v>0</v>
      </c>
      <c r="Z211" s="29">
        <v>48</v>
      </c>
      <c r="AA211" s="29">
        <v>0</v>
      </c>
      <c r="AB211" s="34">
        <f>10</f>
        <v>10</v>
      </c>
      <c r="AC211" s="35">
        <v>235</v>
      </c>
      <c r="AD211" s="29"/>
      <c r="AE211" s="35">
        <v>67</v>
      </c>
      <c r="AF211" s="35">
        <v>0</v>
      </c>
      <c r="AG211" s="36">
        <v>34</v>
      </c>
      <c r="AH211" s="37"/>
    </row>
    <row r="212" spans="1:34" ht="15" x14ac:dyDescent="0.25">
      <c r="A212" s="29" t="s">
        <v>73</v>
      </c>
      <c r="B212" s="32">
        <v>5</v>
      </c>
      <c r="C212" s="29">
        <v>122</v>
      </c>
      <c r="D212" s="29">
        <v>32</v>
      </c>
      <c r="E212" s="29">
        <v>36</v>
      </c>
      <c r="F212" s="29">
        <v>213</v>
      </c>
      <c r="G212" s="29">
        <v>0</v>
      </c>
      <c r="H212" s="29">
        <v>0</v>
      </c>
      <c r="I212" s="33">
        <v>1045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47</v>
      </c>
      <c r="AA212" s="29">
        <v>0</v>
      </c>
      <c r="AB212" s="34">
        <v>0</v>
      </c>
      <c r="AC212" s="35">
        <v>658</v>
      </c>
      <c r="AD212" s="29"/>
      <c r="AE212" s="35">
        <v>238</v>
      </c>
      <c r="AF212" s="35">
        <v>0</v>
      </c>
      <c r="AG212" s="36">
        <v>195</v>
      </c>
      <c r="AH212" s="37"/>
    </row>
    <row r="213" spans="1:34" ht="15" x14ac:dyDescent="0.25">
      <c r="A213" s="29" t="s">
        <v>229</v>
      </c>
      <c r="B213" s="32">
        <v>5</v>
      </c>
      <c r="C213" s="29">
        <v>189</v>
      </c>
      <c r="D213" s="29">
        <v>0</v>
      </c>
      <c r="E213" s="29">
        <v>52</v>
      </c>
      <c r="F213" s="29">
        <v>166</v>
      </c>
      <c r="G213" s="29">
        <v>38</v>
      </c>
      <c r="H213" s="29">
        <v>0</v>
      </c>
      <c r="I213" s="33">
        <v>872</v>
      </c>
      <c r="J213" s="29">
        <v>0</v>
      </c>
      <c r="K213" s="29">
        <v>0</v>
      </c>
      <c r="L213" s="29">
        <v>0</v>
      </c>
      <c r="M213" s="29">
        <v>0</v>
      </c>
      <c r="N213" s="29">
        <v>109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>
        <v>0</v>
      </c>
      <c r="V213" s="29">
        <v>0</v>
      </c>
      <c r="W213" s="29">
        <v>0</v>
      </c>
      <c r="X213" s="29">
        <v>116</v>
      </c>
      <c r="Y213" s="29">
        <v>1</v>
      </c>
      <c r="Z213" s="29">
        <v>108</v>
      </c>
      <c r="AA213" s="29">
        <v>0</v>
      </c>
      <c r="AB213" s="34">
        <v>17</v>
      </c>
      <c r="AC213" s="35">
        <v>611</v>
      </c>
      <c r="AD213" s="29"/>
      <c r="AE213" s="35">
        <v>176</v>
      </c>
      <c r="AF213" s="35">
        <v>0</v>
      </c>
      <c r="AG213" s="36">
        <v>74</v>
      </c>
      <c r="AH213" s="37">
        <v>109</v>
      </c>
    </row>
    <row r="214" spans="1:34" ht="15" x14ac:dyDescent="0.25">
      <c r="A214" s="29" t="s">
        <v>230</v>
      </c>
      <c r="B214" s="32">
        <v>5</v>
      </c>
      <c r="C214" s="29">
        <v>80</v>
      </c>
      <c r="D214" s="29">
        <v>33</v>
      </c>
      <c r="E214" s="29">
        <v>0</v>
      </c>
      <c r="F214" s="29">
        <v>108</v>
      </c>
      <c r="G214" s="29">
        <v>0</v>
      </c>
      <c r="H214" s="29">
        <v>0</v>
      </c>
      <c r="I214" s="33">
        <v>623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>
        <v>0</v>
      </c>
      <c r="V214" s="29">
        <v>0</v>
      </c>
      <c r="W214" s="29">
        <v>0</v>
      </c>
      <c r="X214" s="29">
        <v>0</v>
      </c>
      <c r="Y214" s="29">
        <v>0</v>
      </c>
      <c r="Z214" s="29">
        <v>21</v>
      </c>
      <c r="AA214" s="29">
        <v>0</v>
      </c>
      <c r="AB214" s="34">
        <v>0</v>
      </c>
      <c r="AC214" s="35">
        <v>379</v>
      </c>
      <c r="AD214" s="29"/>
      <c r="AE214" s="35">
        <v>0</v>
      </c>
      <c r="AF214" s="35">
        <v>0</v>
      </c>
      <c r="AG214" s="36">
        <v>95</v>
      </c>
      <c r="AH214" s="37"/>
    </row>
    <row r="215" spans="1:34" ht="15" x14ac:dyDescent="0.25">
      <c r="A215" s="29" t="s">
        <v>231</v>
      </c>
      <c r="B215" s="32">
        <v>7</v>
      </c>
      <c r="C215" s="29">
        <v>0</v>
      </c>
      <c r="D215" s="29">
        <v>104</v>
      </c>
      <c r="E215" s="29">
        <v>0</v>
      </c>
      <c r="F215" s="29">
        <v>73</v>
      </c>
      <c r="G215" s="29">
        <v>0</v>
      </c>
      <c r="H215" s="29">
        <v>0</v>
      </c>
      <c r="I215" s="33">
        <v>316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>
        <v>0</v>
      </c>
      <c r="V215" s="29">
        <v>0</v>
      </c>
      <c r="W215" s="29">
        <v>0</v>
      </c>
      <c r="X215" s="29">
        <v>0</v>
      </c>
      <c r="Y215" s="29">
        <v>2</v>
      </c>
      <c r="Z215" s="29">
        <v>3</v>
      </c>
      <c r="AA215" s="29">
        <v>0</v>
      </c>
      <c r="AB215" s="34">
        <v>12</v>
      </c>
      <c r="AC215" s="35">
        <v>246</v>
      </c>
      <c r="AD215" s="29"/>
      <c r="AE215" s="35">
        <v>0</v>
      </c>
      <c r="AF215" s="35">
        <v>0</v>
      </c>
      <c r="AG215" s="36">
        <v>0</v>
      </c>
      <c r="AH215" s="37"/>
    </row>
    <row r="216" spans="1:34" ht="15" x14ac:dyDescent="0.25">
      <c r="A216" s="29" t="s">
        <v>232</v>
      </c>
      <c r="B216" s="32">
        <v>2</v>
      </c>
      <c r="C216" s="29">
        <v>2452</v>
      </c>
      <c r="D216" s="29">
        <v>47</v>
      </c>
      <c r="E216" s="29">
        <v>91</v>
      </c>
      <c r="F216" s="29">
        <v>2435</v>
      </c>
      <c r="G216" s="29">
        <v>246</v>
      </c>
      <c r="H216" s="29">
        <v>12</v>
      </c>
      <c r="I216" s="33">
        <v>12000</v>
      </c>
      <c r="J216" s="29">
        <f>23-23</f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47</v>
      </c>
      <c r="S216" s="29">
        <v>0</v>
      </c>
      <c r="T216" s="29">
        <v>0</v>
      </c>
      <c r="U216" s="29">
        <v>0</v>
      </c>
      <c r="V216" s="29">
        <v>0</v>
      </c>
      <c r="W216" s="29">
        <v>0</v>
      </c>
      <c r="X216" s="29">
        <v>0</v>
      </c>
      <c r="Y216" s="29">
        <v>17</v>
      </c>
      <c r="Z216" s="29">
        <v>108</v>
      </c>
      <c r="AA216" s="29">
        <v>160</v>
      </c>
      <c r="AB216" s="34">
        <v>367</v>
      </c>
      <c r="AC216" s="35">
        <v>7830</v>
      </c>
      <c r="AD216" s="29"/>
      <c r="AE216" s="35">
        <v>2284</v>
      </c>
      <c r="AF216" s="35">
        <v>0</v>
      </c>
      <c r="AG216" s="36">
        <v>2000</v>
      </c>
      <c r="AH216" s="37"/>
    </row>
    <row r="217" spans="1:34" ht="15" x14ac:dyDescent="0.25">
      <c r="A217" s="29" t="s">
        <v>233</v>
      </c>
      <c r="B217" s="32">
        <v>7</v>
      </c>
      <c r="C217" s="29">
        <v>77</v>
      </c>
      <c r="D217" s="29">
        <v>86</v>
      </c>
      <c r="E217" s="29">
        <v>21</v>
      </c>
      <c r="F217" s="29">
        <v>131</v>
      </c>
      <c r="G217" s="29">
        <v>0</v>
      </c>
      <c r="H217" s="29">
        <v>0</v>
      </c>
      <c r="I217" s="33">
        <v>663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0</v>
      </c>
      <c r="U217" s="29">
        <v>0</v>
      </c>
      <c r="V217" s="29">
        <v>0</v>
      </c>
      <c r="W217" s="29">
        <v>0</v>
      </c>
      <c r="X217" s="29">
        <v>0</v>
      </c>
      <c r="Y217" s="29">
        <v>3</v>
      </c>
      <c r="Z217" s="29">
        <v>24</v>
      </c>
      <c r="AA217" s="29">
        <v>0</v>
      </c>
      <c r="AB217" s="34">
        <v>28</v>
      </c>
      <c r="AC217" s="35">
        <v>441</v>
      </c>
      <c r="AD217" s="29"/>
      <c r="AE217" s="35">
        <v>0</v>
      </c>
      <c r="AF217" s="35">
        <v>0</v>
      </c>
      <c r="AG217" s="36">
        <v>59</v>
      </c>
      <c r="AH217" s="37"/>
    </row>
    <row r="218" spans="1:34" ht="15" x14ac:dyDescent="0.25">
      <c r="A218" s="29" t="s">
        <v>234</v>
      </c>
      <c r="B218" s="32">
        <v>7</v>
      </c>
      <c r="C218" s="29">
        <v>53</v>
      </c>
      <c r="D218" s="29">
        <v>0</v>
      </c>
      <c r="E218" s="29">
        <v>0</v>
      </c>
      <c r="F218" s="29">
        <v>58</v>
      </c>
      <c r="G218" s="29">
        <v>0</v>
      </c>
      <c r="H218" s="29">
        <v>0</v>
      </c>
      <c r="I218" s="33">
        <v>287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1</v>
      </c>
      <c r="Z218" s="29">
        <v>16</v>
      </c>
      <c r="AA218" s="29">
        <v>0</v>
      </c>
      <c r="AB218" s="34">
        <v>0</v>
      </c>
      <c r="AC218" s="35">
        <v>199</v>
      </c>
      <c r="AD218" s="29"/>
      <c r="AE218" s="35">
        <v>19</v>
      </c>
      <c r="AF218" s="35">
        <v>0</v>
      </c>
      <c r="AG218" s="36">
        <v>0</v>
      </c>
      <c r="AH218" s="37"/>
    </row>
    <row r="219" spans="1:34" ht="15" x14ac:dyDescent="0.25">
      <c r="A219" s="27"/>
      <c r="B219" s="27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</row>
    <row r="220" spans="1:34" ht="15" x14ac:dyDescent="0.25">
      <c r="A220" s="27" t="s">
        <v>235</v>
      </c>
      <c r="B220" s="27"/>
      <c r="C220" s="29"/>
      <c r="D220" s="29"/>
      <c r="E220" s="29"/>
      <c r="F220" s="29"/>
      <c r="G220" s="29"/>
      <c r="H220" s="29"/>
      <c r="I220" s="33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34"/>
      <c r="AC220" s="35"/>
      <c r="AD220" s="29"/>
      <c r="AE220" s="35"/>
      <c r="AF220" s="35"/>
      <c r="AG220" s="36"/>
      <c r="AH220" s="37"/>
    </row>
    <row r="221" spans="1:34" ht="15" x14ac:dyDescent="0.25">
      <c r="A221" s="29" t="s">
        <v>236</v>
      </c>
      <c r="B221" s="32">
        <v>7</v>
      </c>
      <c r="C221" s="29">
        <v>57</v>
      </c>
      <c r="D221" s="29">
        <v>0</v>
      </c>
      <c r="E221" s="29">
        <v>0</v>
      </c>
      <c r="F221" s="29">
        <v>38</v>
      </c>
      <c r="G221" s="29">
        <v>0</v>
      </c>
      <c r="H221" s="29">
        <v>0</v>
      </c>
      <c r="I221" s="33">
        <v>146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>
        <v>0</v>
      </c>
      <c r="V221" s="29">
        <v>0</v>
      </c>
      <c r="W221" s="29">
        <v>0</v>
      </c>
      <c r="X221" s="29">
        <v>0</v>
      </c>
      <c r="Y221" s="29">
        <v>0</v>
      </c>
      <c r="Z221" s="29">
        <v>2</v>
      </c>
      <c r="AA221" s="29">
        <v>0</v>
      </c>
      <c r="AB221" s="34">
        <v>20</v>
      </c>
      <c r="AC221" s="35">
        <v>111</v>
      </c>
      <c r="AD221" s="29"/>
      <c r="AE221" s="35">
        <v>0</v>
      </c>
      <c r="AF221" s="35">
        <v>0</v>
      </c>
      <c r="AG221" s="36">
        <v>0</v>
      </c>
      <c r="AH221" s="37"/>
    </row>
    <row r="222" spans="1:34" ht="15" x14ac:dyDescent="0.25">
      <c r="A222" s="29" t="s">
        <v>237</v>
      </c>
      <c r="B222" s="32">
        <v>7</v>
      </c>
      <c r="C222" s="29">
        <v>47</v>
      </c>
      <c r="D222" s="29">
        <v>106</v>
      </c>
      <c r="E222" s="29">
        <v>0</v>
      </c>
      <c r="F222" s="29">
        <v>167</v>
      </c>
      <c r="G222" s="29">
        <v>10</v>
      </c>
      <c r="H222" s="29">
        <v>0</v>
      </c>
      <c r="I222" s="33">
        <v>822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1</v>
      </c>
      <c r="Z222" s="29">
        <v>40</v>
      </c>
      <c r="AA222" s="29">
        <v>0</v>
      </c>
      <c r="AB222" s="34">
        <v>33</v>
      </c>
      <c r="AC222" s="35">
        <v>536</v>
      </c>
      <c r="AD222" s="29"/>
      <c r="AE222" s="35">
        <v>40</v>
      </c>
      <c r="AF222" s="35">
        <v>0</v>
      </c>
      <c r="AG222" s="36">
        <v>130</v>
      </c>
      <c r="AH222" s="37"/>
    </row>
    <row r="223" spans="1:34" ht="15" x14ac:dyDescent="0.25">
      <c r="A223" s="29" t="s">
        <v>238</v>
      </c>
      <c r="B223" s="32">
        <v>7</v>
      </c>
      <c r="C223" s="29">
        <v>217</v>
      </c>
      <c r="D223" s="29">
        <v>295</v>
      </c>
      <c r="E223" s="29">
        <v>44</v>
      </c>
      <c r="F223" s="29">
        <v>451</v>
      </c>
      <c r="G223" s="29">
        <v>59</v>
      </c>
      <c r="H223" s="29">
        <v>0</v>
      </c>
      <c r="I223" s="33">
        <v>2616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f>77-2</f>
        <v>75</v>
      </c>
      <c r="Q223" s="29">
        <v>0</v>
      </c>
      <c r="R223" s="29">
        <v>0</v>
      </c>
      <c r="S223" s="29">
        <v>0</v>
      </c>
      <c r="T223" s="29">
        <v>0</v>
      </c>
      <c r="U223" s="29">
        <v>0</v>
      </c>
      <c r="V223" s="29">
        <v>0</v>
      </c>
      <c r="W223" s="29">
        <v>0</v>
      </c>
      <c r="X223" s="29">
        <v>0</v>
      </c>
      <c r="Y223" s="29">
        <v>3</v>
      </c>
      <c r="Z223" s="29">
        <v>37</v>
      </c>
      <c r="AA223" s="29">
        <v>25</v>
      </c>
      <c r="AB223" s="34">
        <v>33</v>
      </c>
      <c r="AC223" s="35">
        <v>1694</v>
      </c>
      <c r="AD223" s="29"/>
      <c r="AE223" s="35">
        <v>209</v>
      </c>
      <c r="AF223" s="35">
        <v>0</v>
      </c>
      <c r="AG223" s="36">
        <v>450</v>
      </c>
      <c r="AH223" s="37"/>
    </row>
    <row r="224" spans="1:34" ht="15" x14ac:dyDescent="0.25">
      <c r="A224" s="29" t="s">
        <v>239</v>
      </c>
      <c r="B224" s="32">
        <v>7</v>
      </c>
      <c r="C224" s="29">
        <v>0</v>
      </c>
      <c r="D224" s="29">
        <v>78</v>
      </c>
      <c r="E224" s="29">
        <v>0</v>
      </c>
      <c r="F224" s="29">
        <v>90</v>
      </c>
      <c r="G224" s="29">
        <v>58</v>
      </c>
      <c r="H224" s="29">
        <v>0</v>
      </c>
      <c r="I224" s="33">
        <v>539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57</v>
      </c>
      <c r="AA224" s="29">
        <v>0</v>
      </c>
      <c r="AB224" s="34">
        <v>18</v>
      </c>
      <c r="AC224" s="35">
        <v>438</v>
      </c>
      <c r="AD224" s="29"/>
      <c r="AE224" s="35">
        <v>0</v>
      </c>
      <c r="AF224" s="35">
        <v>0</v>
      </c>
      <c r="AG224" s="36">
        <v>0</v>
      </c>
      <c r="AH224" s="37"/>
    </row>
    <row r="225" spans="1:34" ht="15" x14ac:dyDescent="0.25">
      <c r="A225" s="29" t="s">
        <v>240</v>
      </c>
      <c r="B225" s="32">
        <v>4</v>
      </c>
      <c r="C225" s="29">
        <v>638</v>
      </c>
      <c r="D225" s="29">
        <v>49</v>
      </c>
      <c r="E225" s="29">
        <v>56</v>
      </c>
      <c r="F225" s="29">
        <v>675</v>
      </c>
      <c r="G225" s="29">
        <v>19</v>
      </c>
      <c r="H225" s="29">
        <v>0</v>
      </c>
      <c r="I225" s="33">
        <v>3356</v>
      </c>
      <c r="J225" s="29">
        <v>19</v>
      </c>
      <c r="K225" s="29">
        <v>188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>
        <v>0</v>
      </c>
      <c r="V225" s="29">
        <v>0</v>
      </c>
      <c r="W225" s="29">
        <v>0</v>
      </c>
      <c r="X225" s="29">
        <v>0</v>
      </c>
      <c r="Y225" s="29">
        <v>1</v>
      </c>
      <c r="Z225" s="29">
        <v>54</v>
      </c>
      <c r="AA225" s="29">
        <v>248</v>
      </c>
      <c r="AB225" s="34">
        <v>137</v>
      </c>
      <c r="AC225" s="35">
        <v>2097</v>
      </c>
      <c r="AD225" s="29"/>
      <c r="AE225" s="35">
        <v>602</v>
      </c>
      <c r="AF225" s="35">
        <v>0</v>
      </c>
      <c r="AG225" s="36">
        <v>740</v>
      </c>
      <c r="AH225" s="37"/>
    </row>
    <row r="226" spans="1:34" ht="15" x14ac:dyDescent="0.25">
      <c r="A226" s="29" t="s">
        <v>241</v>
      </c>
      <c r="B226" s="32">
        <v>7</v>
      </c>
      <c r="C226" s="29">
        <v>45</v>
      </c>
      <c r="D226" s="29">
        <v>28</v>
      </c>
      <c r="E226" s="29">
        <v>0</v>
      </c>
      <c r="F226" s="29">
        <v>62</v>
      </c>
      <c r="G226" s="29">
        <v>0</v>
      </c>
      <c r="H226" s="29">
        <v>0</v>
      </c>
      <c r="I226" s="33">
        <v>350</v>
      </c>
      <c r="J226" s="29">
        <v>0</v>
      </c>
      <c r="K226" s="29">
        <v>0</v>
      </c>
      <c r="L226" s="29">
        <v>0</v>
      </c>
      <c r="M226" s="29">
        <f>78-5</f>
        <v>73</v>
      </c>
      <c r="N226" s="29">
        <v>12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>
        <v>0</v>
      </c>
      <c r="V226" s="29">
        <v>0</v>
      </c>
      <c r="W226" s="29">
        <v>0</v>
      </c>
      <c r="X226" s="29">
        <v>55</v>
      </c>
      <c r="Y226" s="29">
        <v>0</v>
      </c>
      <c r="Z226" s="29">
        <v>53</v>
      </c>
      <c r="AA226" s="29">
        <v>63</v>
      </c>
      <c r="AB226" s="34">
        <v>6</v>
      </c>
      <c r="AC226" s="35">
        <v>260</v>
      </c>
      <c r="AD226" s="29"/>
      <c r="AE226" s="35">
        <v>62</v>
      </c>
      <c r="AF226" s="35">
        <v>0</v>
      </c>
      <c r="AG226" s="36">
        <v>0</v>
      </c>
      <c r="AH226" s="37">
        <v>85</v>
      </c>
    </row>
    <row r="227" spans="1:34" ht="15" x14ac:dyDescent="0.25">
      <c r="A227" s="29" t="s">
        <v>242</v>
      </c>
      <c r="B227" s="32">
        <v>5</v>
      </c>
      <c r="C227" s="29">
        <v>254</v>
      </c>
      <c r="D227" s="29">
        <v>0</v>
      </c>
      <c r="E227" s="29">
        <v>8</v>
      </c>
      <c r="F227" s="29">
        <v>205</v>
      </c>
      <c r="G227" s="29">
        <v>0</v>
      </c>
      <c r="H227" s="29">
        <v>0</v>
      </c>
      <c r="I227" s="33">
        <v>1112</v>
      </c>
      <c r="J227" s="29">
        <v>0</v>
      </c>
      <c r="K227" s="29">
        <v>0</v>
      </c>
      <c r="L227" s="29">
        <v>0</v>
      </c>
      <c r="M227" s="29">
        <v>0</v>
      </c>
      <c r="N227" s="29">
        <f>65+10</f>
        <v>75</v>
      </c>
      <c r="O227" s="29">
        <v>0</v>
      </c>
      <c r="P227" s="29">
        <v>87</v>
      </c>
      <c r="Q227" s="29">
        <v>0</v>
      </c>
      <c r="R227" s="29">
        <v>0</v>
      </c>
      <c r="S227" s="29">
        <v>0</v>
      </c>
      <c r="T227" s="29">
        <v>0</v>
      </c>
      <c r="U227" s="29">
        <v>0</v>
      </c>
      <c r="V227" s="29">
        <v>0</v>
      </c>
      <c r="W227" s="29">
        <v>0</v>
      </c>
      <c r="X227" s="29">
        <v>0</v>
      </c>
      <c r="Y227" s="29">
        <v>0</v>
      </c>
      <c r="Z227" s="29">
        <v>35</v>
      </c>
      <c r="AA227" s="29">
        <v>0</v>
      </c>
      <c r="AB227" s="34">
        <v>42</v>
      </c>
      <c r="AC227" s="35">
        <v>650</v>
      </c>
      <c r="AD227" s="29"/>
      <c r="AE227" s="35">
        <v>56</v>
      </c>
      <c r="AF227" s="35">
        <v>0</v>
      </c>
      <c r="AG227" s="36">
        <v>260</v>
      </c>
      <c r="AH227" s="37">
        <v>75</v>
      </c>
    </row>
    <row r="228" spans="1:34" ht="15" x14ac:dyDescent="0.25">
      <c r="A228" s="27"/>
      <c r="B228" s="27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</row>
    <row r="229" spans="1:34" ht="15" x14ac:dyDescent="0.25">
      <c r="A229" s="27" t="s">
        <v>243</v>
      </c>
      <c r="B229" s="27"/>
      <c r="C229" s="29"/>
      <c r="D229" s="29"/>
      <c r="E229" s="29"/>
      <c r="F229" s="29"/>
      <c r="G229" s="29"/>
      <c r="H229" s="29"/>
      <c r="I229" s="33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34"/>
      <c r="AC229" s="35"/>
      <c r="AD229" s="29"/>
      <c r="AE229" s="35"/>
      <c r="AF229" s="35"/>
      <c r="AG229" s="36"/>
      <c r="AH229" s="37"/>
    </row>
    <row r="230" spans="1:34" ht="15" x14ac:dyDescent="0.25">
      <c r="A230" s="29" t="s">
        <v>244</v>
      </c>
      <c r="B230" s="32">
        <v>7</v>
      </c>
      <c r="C230" s="29">
        <v>155</v>
      </c>
      <c r="D230" s="29">
        <v>40</v>
      </c>
      <c r="E230" s="29">
        <v>0</v>
      </c>
      <c r="F230" s="29">
        <v>175</v>
      </c>
      <c r="G230" s="29">
        <v>143</v>
      </c>
      <c r="H230" s="29">
        <v>0</v>
      </c>
      <c r="I230" s="33">
        <v>1492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f>106+3</f>
        <v>109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95</v>
      </c>
      <c r="AA230" s="29">
        <v>0</v>
      </c>
      <c r="AB230" s="34">
        <v>17</v>
      </c>
      <c r="AC230" s="35">
        <v>1060</v>
      </c>
      <c r="AD230" s="29"/>
      <c r="AE230" s="35">
        <v>436</v>
      </c>
      <c r="AF230" s="35">
        <v>0</v>
      </c>
      <c r="AG230" s="36">
        <v>120</v>
      </c>
      <c r="AH230" s="37">
        <v>109</v>
      </c>
    </row>
    <row r="231" spans="1:34" ht="15" x14ac:dyDescent="0.25">
      <c r="A231" s="29" t="s">
        <v>245</v>
      </c>
      <c r="B231" s="32">
        <v>5</v>
      </c>
      <c r="C231" s="29">
        <v>327</v>
      </c>
      <c r="D231" s="29">
        <v>185</v>
      </c>
      <c r="E231" s="29">
        <v>20</v>
      </c>
      <c r="F231" s="29">
        <v>401</v>
      </c>
      <c r="G231" s="29">
        <v>248</v>
      </c>
      <c r="H231" s="29">
        <v>0</v>
      </c>
      <c r="I231" s="33">
        <v>3518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27</v>
      </c>
      <c r="S231" s="29">
        <v>14</v>
      </c>
      <c r="T231" s="29">
        <v>0</v>
      </c>
      <c r="U231" s="29">
        <v>0</v>
      </c>
      <c r="V231" s="29">
        <v>0</v>
      </c>
      <c r="W231" s="29">
        <v>0</v>
      </c>
      <c r="X231" s="29">
        <v>0</v>
      </c>
      <c r="Y231" s="29">
        <v>3</v>
      </c>
      <c r="Z231" s="29">
        <v>21</v>
      </c>
      <c r="AA231" s="29">
        <v>0</v>
      </c>
      <c r="AB231" s="34">
        <v>105</v>
      </c>
      <c r="AC231" s="35">
        <v>2385</v>
      </c>
      <c r="AD231" s="29"/>
      <c r="AE231" s="35">
        <v>324</v>
      </c>
      <c r="AF231" s="35">
        <v>0</v>
      </c>
      <c r="AG231" s="36">
        <v>360</v>
      </c>
      <c r="AH231" s="37"/>
    </row>
    <row r="232" spans="1:34" ht="15" x14ac:dyDescent="0.25">
      <c r="A232" s="29" t="s">
        <v>246</v>
      </c>
      <c r="B232" s="32">
        <v>3</v>
      </c>
      <c r="C232" s="29">
        <v>1395</v>
      </c>
      <c r="D232" s="29">
        <v>142</v>
      </c>
      <c r="E232" s="29">
        <v>102</v>
      </c>
      <c r="F232" s="29">
        <v>1580</v>
      </c>
      <c r="G232" s="29">
        <v>1150</v>
      </c>
      <c r="H232" s="29">
        <v>10</v>
      </c>
      <c r="I232" s="33">
        <f>11800</f>
        <v>11800</v>
      </c>
      <c r="J232" s="29">
        <v>33</v>
      </c>
      <c r="K232" s="29">
        <v>282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>
        <v>0</v>
      </c>
      <c r="V232" s="29">
        <v>0</v>
      </c>
      <c r="W232" s="29">
        <v>97</v>
      </c>
      <c r="X232" s="29">
        <v>0</v>
      </c>
      <c r="Y232" s="29">
        <v>5</v>
      </c>
      <c r="Z232" s="29">
        <v>191</v>
      </c>
      <c r="AA232" s="29">
        <v>89</v>
      </c>
      <c r="AB232" s="34">
        <v>191</v>
      </c>
      <c r="AC232" s="35">
        <v>8400</v>
      </c>
      <c r="AD232" s="29"/>
      <c r="AE232" s="35">
        <v>1986</v>
      </c>
      <c r="AF232" s="35">
        <v>0</v>
      </c>
      <c r="AG232" s="36">
        <v>1450</v>
      </c>
      <c r="AH232" s="37"/>
    </row>
    <row r="233" spans="1:34" ht="15" x14ac:dyDescent="0.25">
      <c r="A233" s="29" t="s">
        <v>247</v>
      </c>
      <c r="B233" s="32">
        <v>6</v>
      </c>
      <c r="C233" s="29">
        <v>136</v>
      </c>
      <c r="D233" s="29">
        <v>36</v>
      </c>
      <c r="E233" s="29">
        <v>38</v>
      </c>
      <c r="F233" s="29">
        <v>227</v>
      </c>
      <c r="G233" s="29">
        <v>80</v>
      </c>
      <c r="H233" s="29">
        <v>0</v>
      </c>
      <c r="I233" s="33">
        <v>1609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>
        <v>0</v>
      </c>
      <c r="V233" s="29">
        <v>0</v>
      </c>
      <c r="W233" s="29">
        <v>0</v>
      </c>
      <c r="X233" s="29">
        <v>0</v>
      </c>
      <c r="Y233" s="29">
        <v>0</v>
      </c>
      <c r="Z233" s="29">
        <v>46</v>
      </c>
      <c r="AA233" s="29">
        <v>0</v>
      </c>
      <c r="AB233" s="34">
        <v>13</v>
      </c>
      <c r="AC233" s="35">
        <v>1113</v>
      </c>
      <c r="AD233" s="29"/>
      <c r="AE233" s="35">
        <v>94</v>
      </c>
      <c r="AF233" s="35">
        <v>0</v>
      </c>
      <c r="AG233" s="36">
        <v>190</v>
      </c>
      <c r="AH233" s="37"/>
    </row>
    <row r="234" spans="1:34" ht="15" x14ac:dyDescent="0.25">
      <c r="A234" s="27"/>
      <c r="B234" s="27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</row>
    <row r="235" spans="1:34" ht="15" x14ac:dyDescent="0.25">
      <c r="A235" s="27" t="s">
        <v>248</v>
      </c>
      <c r="B235" s="27"/>
      <c r="C235" s="29"/>
      <c r="D235" s="29"/>
      <c r="E235" s="29"/>
      <c r="F235" s="29"/>
      <c r="G235" s="29"/>
      <c r="H235" s="29"/>
      <c r="I235" s="33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34"/>
      <c r="AC235" s="35"/>
      <c r="AD235" s="29"/>
      <c r="AE235" s="35"/>
      <c r="AF235" s="35"/>
      <c r="AG235" s="36"/>
      <c r="AH235" s="37"/>
    </row>
    <row r="236" spans="1:34" ht="15" x14ac:dyDescent="0.25">
      <c r="A236" s="29" t="s">
        <v>249</v>
      </c>
      <c r="B236" s="32">
        <v>7</v>
      </c>
      <c r="C236" s="29">
        <v>0</v>
      </c>
      <c r="D236" s="29">
        <v>57</v>
      </c>
      <c r="E236" s="29">
        <v>0</v>
      </c>
      <c r="F236" s="29">
        <v>47</v>
      </c>
      <c r="G236" s="29">
        <v>0</v>
      </c>
      <c r="H236" s="29">
        <v>0</v>
      </c>
      <c r="I236" s="33">
        <v>288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3</v>
      </c>
      <c r="AA236" s="29">
        <v>15</v>
      </c>
      <c r="AB236" s="34">
        <v>18</v>
      </c>
      <c r="AC236" s="35">
        <v>145</v>
      </c>
      <c r="AD236" s="29"/>
      <c r="AE236" s="35">
        <v>0</v>
      </c>
      <c r="AF236" s="35">
        <v>0</v>
      </c>
      <c r="AG236" s="36">
        <v>83</v>
      </c>
      <c r="AH236" s="37"/>
    </row>
    <row r="237" spans="1:34" ht="15" x14ac:dyDescent="0.25">
      <c r="A237" s="29" t="s">
        <v>250</v>
      </c>
      <c r="B237" s="32">
        <v>6</v>
      </c>
      <c r="C237" s="29">
        <v>36</v>
      </c>
      <c r="D237" s="29">
        <v>10</v>
      </c>
      <c r="E237" s="29">
        <v>0</v>
      </c>
      <c r="F237" s="29">
        <v>53</v>
      </c>
      <c r="G237" s="29">
        <v>2</v>
      </c>
      <c r="H237" s="29">
        <v>0</v>
      </c>
      <c r="I237" s="33">
        <v>222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>
        <v>0</v>
      </c>
      <c r="V237" s="29">
        <v>0</v>
      </c>
      <c r="W237" s="29">
        <v>0</v>
      </c>
      <c r="X237" s="29">
        <v>0</v>
      </c>
      <c r="Y237" s="29">
        <v>0</v>
      </c>
      <c r="Z237" s="29">
        <v>11</v>
      </c>
      <c r="AA237" s="29">
        <v>0</v>
      </c>
      <c r="AB237" s="34">
        <v>1</v>
      </c>
      <c r="AC237" s="35">
        <v>147</v>
      </c>
      <c r="AD237" s="29"/>
      <c r="AE237" s="35">
        <v>44</v>
      </c>
      <c r="AF237" s="35">
        <v>0</v>
      </c>
      <c r="AG237" s="36">
        <v>30</v>
      </c>
      <c r="AH237" s="37"/>
    </row>
    <row r="238" spans="1:34" ht="15" x14ac:dyDescent="0.25">
      <c r="A238" s="29" t="s">
        <v>251</v>
      </c>
      <c r="B238" s="32">
        <v>7</v>
      </c>
      <c r="C238" s="29">
        <v>112</v>
      </c>
      <c r="D238" s="29">
        <v>48</v>
      </c>
      <c r="E238" s="29">
        <v>39</v>
      </c>
      <c r="F238" s="29">
        <v>170</v>
      </c>
      <c r="G238" s="29">
        <v>16</v>
      </c>
      <c r="H238" s="29">
        <v>0</v>
      </c>
      <c r="I238" s="33">
        <v>874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4</v>
      </c>
      <c r="Z238" s="29">
        <v>33</v>
      </c>
      <c r="AA238" s="29">
        <v>34</v>
      </c>
      <c r="AB238" s="34">
        <v>48</v>
      </c>
      <c r="AC238" s="35">
        <v>540</v>
      </c>
      <c r="AD238" s="29"/>
      <c r="AE238" s="35">
        <v>117</v>
      </c>
      <c r="AF238" s="35">
        <v>0</v>
      </c>
      <c r="AG238" s="36">
        <v>160</v>
      </c>
      <c r="AH238" s="37"/>
    </row>
    <row r="239" spans="1:34" ht="15" x14ac:dyDescent="0.25">
      <c r="A239" s="29" t="s">
        <v>252</v>
      </c>
      <c r="B239" s="32">
        <v>7</v>
      </c>
      <c r="C239" s="29">
        <v>96</v>
      </c>
      <c r="D239" s="29">
        <v>90</v>
      </c>
      <c r="E239" s="29">
        <v>0</v>
      </c>
      <c r="F239" s="29">
        <v>140</v>
      </c>
      <c r="G239" s="29">
        <v>2</v>
      </c>
      <c r="H239" s="29">
        <v>0</v>
      </c>
      <c r="I239" s="33">
        <v>659</v>
      </c>
      <c r="J239" s="29">
        <v>0</v>
      </c>
      <c r="K239" s="29">
        <v>0</v>
      </c>
      <c r="L239" s="29">
        <v>0</v>
      </c>
      <c r="M239" s="29">
        <v>0</v>
      </c>
      <c r="N239" s="29">
        <f>8-8</f>
        <v>0</v>
      </c>
      <c r="O239" s="29">
        <f>97-17</f>
        <v>80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>
        <v>0</v>
      </c>
      <c r="V239" s="29">
        <v>0</v>
      </c>
      <c r="W239" s="29">
        <v>0</v>
      </c>
      <c r="X239" s="29">
        <v>0</v>
      </c>
      <c r="Y239" s="29">
        <v>0</v>
      </c>
      <c r="Z239" s="29">
        <v>33</v>
      </c>
      <c r="AA239" s="29">
        <v>0</v>
      </c>
      <c r="AB239" s="34">
        <v>24</v>
      </c>
      <c r="AC239" s="35">
        <v>392</v>
      </c>
      <c r="AD239" s="29"/>
      <c r="AE239" s="35">
        <v>251</v>
      </c>
      <c r="AF239" s="35">
        <v>0</v>
      </c>
      <c r="AG239" s="36">
        <v>145</v>
      </c>
      <c r="AH239" s="37">
        <v>80</v>
      </c>
    </row>
    <row r="240" spans="1:34" ht="15" x14ac:dyDescent="0.25">
      <c r="A240" s="29" t="s">
        <v>253</v>
      </c>
      <c r="B240" s="32">
        <v>6</v>
      </c>
      <c r="C240" s="29">
        <v>143</v>
      </c>
      <c r="D240" s="29">
        <v>39</v>
      </c>
      <c r="E240" s="29">
        <v>23</v>
      </c>
      <c r="F240" s="29">
        <v>157</v>
      </c>
      <c r="G240" s="29">
        <v>12</v>
      </c>
      <c r="H240" s="29">
        <v>0</v>
      </c>
      <c r="I240" s="33">
        <v>953</v>
      </c>
      <c r="J240" s="29">
        <v>0</v>
      </c>
      <c r="K240" s="29">
        <v>0</v>
      </c>
      <c r="L240" s="29">
        <v>0</v>
      </c>
      <c r="M240" s="29">
        <v>0</v>
      </c>
      <c r="N240" s="29">
        <f>29-6</f>
        <v>23</v>
      </c>
      <c r="O240" s="29">
        <f>47</f>
        <v>47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31</v>
      </c>
      <c r="AA240" s="29">
        <v>0</v>
      </c>
      <c r="AB240" s="34">
        <v>27</v>
      </c>
      <c r="AC240" s="35">
        <v>498</v>
      </c>
      <c r="AD240" s="29"/>
      <c r="AE240" s="35">
        <v>107</v>
      </c>
      <c r="AF240" s="35">
        <v>0</v>
      </c>
      <c r="AG240" s="36">
        <v>270</v>
      </c>
      <c r="AH240" s="37">
        <v>70</v>
      </c>
    </row>
    <row r="241" spans="1:34" ht="15" x14ac:dyDescent="0.25">
      <c r="A241" s="29" t="s">
        <v>254</v>
      </c>
      <c r="B241" s="32">
        <v>6</v>
      </c>
      <c r="C241" s="29">
        <v>80</v>
      </c>
      <c r="D241" s="29">
        <v>47</v>
      </c>
      <c r="E241" s="29">
        <v>21</v>
      </c>
      <c r="F241" s="29">
        <v>181</v>
      </c>
      <c r="G241" s="29">
        <v>19</v>
      </c>
      <c r="H241" s="29">
        <v>0</v>
      </c>
      <c r="I241" s="33">
        <v>886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0</v>
      </c>
      <c r="U241" s="29">
        <v>0</v>
      </c>
      <c r="V241" s="29">
        <v>0</v>
      </c>
      <c r="W241" s="29">
        <v>0</v>
      </c>
      <c r="X241" s="29">
        <v>0</v>
      </c>
      <c r="Y241" s="29">
        <v>1</v>
      </c>
      <c r="Z241" s="29">
        <v>49</v>
      </c>
      <c r="AA241" s="29">
        <v>0</v>
      </c>
      <c r="AB241" s="34">
        <v>36</v>
      </c>
      <c r="AC241" s="35">
        <v>572</v>
      </c>
      <c r="AD241" s="29"/>
      <c r="AE241" s="35">
        <v>15</v>
      </c>
      <c r="AF241" s="35">
        <v>0</v>
      </c>
      <c r="AG241" s="36">
        <v>123</v>
      </c>
      <c r="AH241" s="37"/>
    </row>
    <row r="242" spans="1:34" ht="15" x14ac:dyDescent="0.25">
      <c r="A242" s="29" t="s">
        <v>255</v>
      </c>
      <c r="B242" s="32">
        <v>6</v>
      </c>
      <c r="C242" s="29">
        <v>80</v>
      </c>
      <c r="D242" s="29">
        <v>20</v>
      </c>
      <c r="E242" s="29">
        <v>65</v>
      </c>
      <c r="F242" s="29">
        <v>95</v>
      </c>
      <c r="G242" s="29">
        <v>0</v>
      </c>
      <c r="H242" s="29">
        <v>0</v>
      </c>
      <c r="I242" s="33">
        <v>476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10</v>
      </c>
      <c r="AA242" s="29">
        <v>0</v>
      </c>
      <c r="AB242" s="34">
        <v>7</v>
      </c>
      <c r="AC242" s="35">
        <v>278</v>
      </c>
      <c r="AD242" s="29"/>
      <c r="AE242" s="35">
        <v>0</v>
      </c>
      <c r="AF242" s="35">
        <v>0</v>
      </c>
      <c r="AG242" s="36">
        <v>106</v>
      </c>
      <c r="AH242" s="37"/>
    </row>
    <row r="243" spans="1:34" ht="15" x14ac:dyDescent="0.25">
      <c r="A243" s="29" t="s">
        <v>256</v>
      </c>
      <c r="B243" s="32">
        <v>7</v>
      </c>
      <c r="C243" s="29">
        <v>110</v>
      </c>
      <c r="D243" s="29">
        <v>39</v>
      </c>
      <c r="E243" s="29">
        <v>33</v>
      </c>
      <c r="F243" s="29">
        <v>175</v>
      </c>
      <c r="G243" s="29">
        <v>6</v>
      </c>
      <c r="H243" s="29">
        <v>1</v>
      </c>
      <c r="I243" s="33">
        <v>975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0</v>
      </c>
      <c r="U243" s="29">
        <v>0</v>
      </c>
      <c r="V243" s="29">
        <v>0</v>
      </c>
      <c r="W243" s="29">
        <v>0</v>
      </c>
      <c r="X243" s="29">
        <v>0</v>
      </c>
      <c r="Y243" s="29">
        <v>0</v>
      </c>
      <c r="Z243" s="29">
        <v>22</v>
      </c>
      <c r="AA243" s="29">
        <v>0</v>
      </c>
      <c r="AB243" s="34">
        <v>27</v>
      </c>
      <c r="AC243" s="35">
        <v>522</v>
      </c>
      <c r="AD243" s="29"/>
      <c r="AE243" s="35">
        <v>0</v>
      </c>
      <c r="AF243" s="35">
        <v>0</v>
      </c>
      <c r="AG243" s="36">
        <v>270</v>
      </c>
      <c r="AH243" s="37"/>
    </row>
    <row r="244" spans="1:34" ht="15" x14ac:dyDescent="0.25">
      <c r="A244" s="29" t="s">
        <v>257</v>
      </c>
      <c r="B244" s="32">
        <v>4</v>
      </c>
      <c r="C244" s="29">
        <f>689-14-20</f>
        <v>655</v>
      </c>
      <c r="D244" s="29">
        <v>56</v>
      </c>
      <c r="E244" s="29">
        <v>208</v>
      </c>
      <c r="F244" s="29">
        <f>675+20</f>
        <v>695</v>
      </c>
      <c r="G244" s="29">
        <v>9</v>
      </c>
      <c r="H244" s="29">
        <v>0</v>
      </c>
      <c r="I244" s="33">
        <v>3380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19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2</v>
      </c>
      <c r="Z244" s="29">
        <v>55</v>
      </c>
      <c r="AA244" s="29">
        <v>167</v>
      </c>
      <c r="AB244" s="34">
        <v>241</v>
      </c>
      <c r="AC244" s="35">
        <v>1971</v>
      </c>
      <c r="AD244" s="29"/>
      <c r="AE244" s="35">
        <f>1108+25</f>
        <v>1133</v>
      </c>
      <c r="AF244" s="35">
        <v>0</v>
      </c>
      <c r="AG244" s="36">
        <v>670</v>
      </c>
      <c r="AH244" s="37">
        <v>19</v>
      </c>
    </row>
    <row r="245" spans="1:34" ht="15" x14ac:dyDescent="0.25">
      <c r="A245" s="29" t="s">
        <v>258</v>
      </c>
      <c r="B245" s="32">
        <v>6</v>
      </c>
      <c r="C245" s="29">
        <v>92</v>
      </c>
      <c r="D245" s="29">
        <v>14</v>
      </c>
      <c r="E245" s="29">
        <v>42</v>
      </c>
      <c r="F245" s="29">
        <v>110</v>
      </c>
      <c r="G245" s="29">
        <v>0</v>
      </c>
      <c r="H245" s="29">
        <v>0</v>
      </c>
      <c r="I245" s="33">
        <v>441</v>
      </c>
      <c r="J245" s="29">
        <v>0</v>
      </c>
      <c r="K245" s="29">
        <f>41+4</f>
        <v>45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>
        <v>0</v>
      </c>
      <c r="V245" s="29">
        <v>0</v>
      </c>
      <c r="W245" s="29">
        <v>0</v>
      </c>
      <c r="X245" s="29">
        <v>0</v>
      </c>
      <c r="Y245" s="29">
        <v>1</v>
      </c>
      <c r="Z245" s="29">
        <v>24</v>
      </c>
      <c r="AA245" s="29">
        <v>0</v>
      </c>
      <c r="AB245" s="34">
        <v>35</v>
      </c>
      <c r="AC245" s="35">
        <v>314</v>
      </c>
      <c r="AD245" s="29"/>
      <c r="AE245" s="35">
        <v>0</v>
      </c>
      <c r="AF245" s="35">
        <v>0</v>
      </c>
      <c r="AG245" s="36">
        <v>79</v>
      </c>
      <c r="AH245" s="37"/>
    </row>
    <row r="246" spans="1:34" ht="15" x14ac:dyDescent="0.25">
      <c r="A246" s="27"/>
      <c r="B246" s="27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</row>
    <row r="247" spans="1:34" ht="15" x14ac:dyDescent="0.25">
      <c r="A247" s="27" t="s">
        <v>259</v>
      </c>
      <c r="B247" s="40">
        <v>1</v>
      </c>
      <c r="C247" s="29">
        <f>19512-376</f>
        <v>19136</v>
      </c>
      <c r="D247" s="29">
        <v>193</v>
      </c>
      <c r="E247" s="29">
        <f>6016+40</f>
        <v>6056</v>
      </c>
      <c r="F247" s="29">
        <f>16908+280+376</f>
        <v>17564</v>
      </c>
      <c r="G247" s="29">
        <v>3020</v>
      </c>
      <c r="H247" s="29">
        <v>349</v>
      </c>
      <c r="I247" s="33">
        <v>87900</v>
      </c>
      <c r="J247" s="29">
        <f>811+20</f>
        <v>831</v>
      </c>
      <c r="K247" s="29">
        <f>1041+120</f>
        <v>1161</v>
      </c>
      <c r="L247" s="29">
        <v>86</v>
      </c>
      <c r="M247" s="29">
        <v>0</v>
      </c>
      <c r="N247" s="29">
        <v>153</v>
      </c>
      <c r="O247" s="29">
        <v>0</v>
      </c>
      <c r="P247" s="29">
        <v>79</v>
      </c>
      <c r="Q247" s="29">
        <v>136</v>
      </c>
      <c r="R247" s="29">
        <v>0</v>
      </c>
      <c r="S247" s="29">
        <v>0</v>
      </c>
      <c r="T247" s="29">
        <v>0</v>
      </c>
      <c r="U247" s="29">
        <v>0</v>
      </c>
      <c r="V247" s="29">
        <v>0</v>
      </c>
      <c r="W247" s="29">
        <v>580</v>
      </c>
      <c r="X247" s="29">
        <v>143</v>
      </c>
      <c r="Y247" s="29">
        <v>103</v>
      </c>
      <c r="Z247" s="29">
        <f>871+8</f>
        <v>879</v>
      </c>
      <c r="AA247" s="29">
        <v>119</v>
      </c>
      <c r="AB247" s="34">
        <v>1006</v>
      </c>
      <c r="AC247" s="35">
        <f>57270+8+6</f>
        <v>57284</v>
      </c>
      <c r="AD247" s="29">
        <v>353</v>
      </c>
      <c r="AE247" s="35">
        <f>25000+182</f>
        <v>25182</v>
      </c>
      <c r="AF247" s="35">
        <v>400</v>
      </c>
      <c r="AG247" s="36">
        <v>15870</v>
      </c>
      <c r="AH247" s="39">
        <v>360</v>
      </c>
    </row>
    <row r="248" spans="1:34" ht="15" x14ac:dyDescent="0.25">
      <c r="A248" s="27" t="s">
        <v>260</v>
      </c>
      <c r="B248" s="27"/>
      <c r="C248" s="29"/>
      <c r="D248" s="29"/>
      <c r="E248" s="29"/>
      <c r="F248" s="29"/>
      <c r="G248" s="29"/>
      <c r="H248" s="29"/>
      <c r="I248" s="33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34"/>
      <c r="AC248" s="35"/>
      <c r="AD248" s="29"/>
      <c r="AE248" s="35"/>
      <c r="AF248" s="35"/>
      <c r="AG248" s="36">
        <v>0</v>
      </c>
      <c r="AH248" s="37"/>
    </row>
    <row r="249" spans="1:34" ht="15" x14ac:dyDescent="0.25">
      <c r="A249" s="29" t="s">
        <v>261</v>
      </c>
      <c r="B249" s="32">
        <v>7</v>
      </c>
      <c r="C249" s="29">
        <v>36</v>
      </c>
      <c r="D249" s="29">
        <v>0</v>
      </c>
      <c r="E249" s="29">
        <v>0</v>
      </c>
      <c r="F249" s="29">
        <v>29</v>
      </c>
      <c r="G249" s="29">
        <v>0</v>
      </c>
      <c r="H249" s="29">
        <v>0</v>
      </c>
      <c r="I249" s="33">
        <v>102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>
        <v>0</v>
      </c>
      <c r="V249" s="29">
        <v>0</v>
      </c>
      <c r="W249" s="29">
        <v>0</v>
      </c>
      <c r="X249" s="29">
        <v>0</v>
      </c>
      <c r="Y249" s="29">
        <v>0</v>
      </c>
      <c r="Z249" s="29">
        <v>12</v>
      </c>
      <c r="AA249" s="29">
        <v>0</v>
      </c>
      <c r="AB249" s="34">
        <v>1</v>
      </c>
      <c r="AC249" s="35">
        <v>88</v>
      </c>
      <c r="AD249" s="29"/>
      <c r="AE249" s="35">
        <v>41</v>
      </c>
      <c r="AF249" s="35">
        <v>0</v>
      </c>
      <c r="AG249" s="36">
        <v>0</v>
      </c>
      <c r="AH249" s="37"/>
    </row>
    <row r="250" spans="1:34" ht="15" x14ac:dyDescent="0.25">
      <c r="A250" s="29" t="s">
        <v>262</v>
      </c>
      <c r="B250" s="32">
        <v>6</v>
      </c>
      <c r="C250" s="29">
        <v>178</v>
      </c>
      <c r="D250" s="29">
        <v>0</v>
      </c>
      <c r="E250" s="29">
        <v>51</v>
      </c>
      <c r="F250" s="29">
        <v>149</v>
      </c>
      <c r="G250" s="29">
        <v>0</v>
      </c>
      <c r="H250" s="29">
        <v>0</v>
      </c>
      <c r="I250" s="33">
        <v>601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0</v>
      </c>
      <c r="U250" s="29">
        <v>0</v>
      </c>
      <c r="V250" s="29">
        <v>0</v>
      </c>
      <c r="W250" s="29">
        <v>0</v>
      </c>
      <c r="X250" s="29">
        <v>0</v>
      </c>
      <c r="Y250" s="29">
        <v>2</v>
      </c>
      <c r="Z250" s="29">
        <v>4</v>
      </c>
      <c r="AA250" s="29">
        <v>0</v>
      </c>
      <c r="AB250" s="34">
        <v>8</v>
      </c>
      <c r="AC250" s="35">
        <v>420</v>
      </c>
      <c r="AD250" s="29"/>
      <c r="AE250" s="35">
        <v>13</v>
      </c>
      <c r="AF250" s="35">
        <v>0</v>
      </c>
      <c r="AG250" s="36">
        <v>62</v>
      </c>
      <c r="AH250" s="37"/>
    </row>
    <row r="251" spans="1:34" ht="15" x14ac:dyDescent="0.25">
      <c r="A251" s="29" t="s">
        <v>263</v>
      </c>
      <c r="B251" s="32">
        <v>4</v>
      </c>
      <c r="C251" s="29">
        <v>585</v>
      </c>
      <c r="D251" s="29">
        <v>17</v>
      </c>
      <c r="E251" s="29">
        <v>138</v>
      </c>
      <c r="F251" s="29">
        <v>507</v>
      </c>
      <c r="G251" s="29">
        <v>42</v>
      </c>
      <c r="H251" s="29">
        <v>0</v>
      </c>
      <c r="I251" s="33">
        <v>2642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0</v>
      </c>
      <c r="U251" s="29">
        <v>0</v>
      </c>
      <c r="V251" s="29">
        <v>0</v>
      </c>
      <c r="W251" s="29">
        <v>0</v>
      </c>
      <c r="X251" s="29">
        <v>0</v>
      </c>
      <c r="Y251" s="29">
        <v>2</v>
      </c>
      <c r="Z251" s="29">
        <v>25</v>
      </c>
      <c r="AA251" s="29">
        <v>59</v>
      </c>
      <c r="AB251" s="34">
        <v>47</v>
      </c>
      <c r="AC251" s="35">
        <v>1813</v>
      </c>
      <c r="AD251" s="29"/>
      <c r="AE251" s="35">
        <v>407</v>
      </c>
      <c r="AF251" s="35">
        <v>0</v>
      </c>
      <c r="AG251" s="36">
        <v>170</v>
      </c>
      <c r="AH251" s="37"/>
    </row>
    <row r="252" spans="1:34" ht="15" x14ac:dyDescent="0.25">
      <c r="A252" s="29" t="s">
        <v>264</v>
      </c>
      <c r="B252" s="32">
        <v>6</v>
      </c>
      <c r="C252" s="29">
        <v>67</v>
      </c>
      <c r="D252" s="29">
        <v>0</v>
      </c>
      <c r="E252" s="29">
        <v>26</v>
      </c>
      <c r="F252" s="29">
        <v>35</v>
      </c>
      <c r="G252" s="29">
        <v>18</v>
      </c>
      <c r="H252" s="29">
        <v>0</v>
      </c>
      <c r="I252" s="33">
        <v>430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0</v>
      </c>
      <c r="U252" s="29">
        <v>0</v>
      </c>
      <c r="V252" s="29">
        <v>0</v>
      </c>
      <c r="W252" s="29">
        <v>0</v>
      </c>
      <c r="X252" s="29">
        <v>0</v>
      </c>
      <c r="Y252" s="29">
        <v>0</v>
      </c>
      <c r="Z252" s="29">
        <v>25</v>
      </c>
      <c r="AA252" s="29">
        <v>0</v>
      </c>
      <c r="AB252" s="34">
        <v>8</v>
      </c>
      <c r="AC252" s="35">
        <v>188</v>
      </c>
      <c r="AD252" s="29"/>
      <c r="AE252" s="35">
        <v>98</v>
      </c>
      <c r="AF252" s="35">
        <v>0</v>
      </c>
      <c r="AG252" s="36">
        <v>137</v>
      </c>
      <c r="AH252" s="37"/>
    </row>
    <row r="253" spans="1:34" ht="15" x14ac:dyDescent="0.25">
      <c r="A253" s="29" t="s">
        <v>265</v>
      </c>
      <c r="B253" s="32">
        <v>7</v>
      </c>
      <c r="C253" s="29">
        <v>0</v>
      </c>
      <c r="D253" s="29">
        <v>76</v>
      </c>
      <c r="E253" s="29">
        <v>23</v>
      </c>
      <c r="F253" s="29">
        <v>87</v>
      </c>
      <c r="G253" s="29">
        <v>0</v>
      </c>
      <c r="H253" s="29">
        <v>0</v>
      </c>
      <c r="I253" s="33">
        <v>381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f>96-5</f>
        <v>91</v>
      </c>
      <c r="Q253" s="29">
        <v>0</v>
      </c>
      <c r="R253" s="29">
        <v>0</v>
      </c>
      <c r="S253" s="29">
        <v>0</v>
      </c>
      <c r="T253" s="29">
        <v>0</v>
      </c>
      <c r="U253" s="29">
        <v>0</v>
      </c>
      <c r="V253" s="29">
        <v>0</v>
      </c>
      <c r="W253" s="29">
        <v>0</v>
      </c>
      <c r="X253" s="29">
        <v>0</v>
      </c>
      <c r="Y253" s="29">
        <v>0</v>
      </c>
      <c r="Z253" s="29">
        <v>21</v>
      </c>
      <c r="AA253" s="29">
        <v>0</v>
      </c>
      <c r="AB253" s="34">
        <v>2</v>
      </c>
      <c r="AC253" s="35">
        <v>263</v>
      </c>
      <c r="AD253" s="29"/>
      <c r="AE253" s="35">
        <v>30</v>
      </c>
      <c r="AF253" s="35">
        <v>0</v>
      </c>
      <c r="AG253" s="36">
        <v>91</v>
      </c>
      <c r="AH253" s="37"/>
    </row>
    <row r="254" spans="1:34" ht="15" x14ac:dyDescent="0.25">
      <c r="A254" s="29" t="s">
        <v>266</v>
      </c>
      <c r="B254" s="32">
        <v>6</v>
      </c>
      <c r="C254" s="29">
        <v>68</v>
      </c>
      <c r="D254" s="29"/>
      <c r="E254" s="29">
        <v>24</v>
      </c>
      <c r="F254" s="29">
        <v>81</v>
      </c>
      <c r="G254" s="29">
        <v>33</v>
      </c>
      <c r="H254" s="29">
        <v>0</v>
      </c>
      <c r="I254" s="33">
        <v>421</v>
      </c>
      <c r="J254" s="29">
        <v>0</v>
      </c>
      <c r="K254" s="29">
        <v>0</v>
      </c>
      <c r="L254" s="29">
        <v>0</v>
      </c>
      <c r="M254" s="29">
        <v>50</v>
      </c>
      <c r="N254" s="29">
        <v>50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>
        <v>0</v>
      </c>
      <c r="V254" s="29">
        <v>0</v>
      </c>
      <c r="W254" s="29">
        <v>90</v>
      </c>
      <c r="X254" s="29">
        <v>0</v>
      </c>
      <c r="Y254" s="29">
        <v>0</v>
      </c>
      <c r="Z254" s="29">
        <f>11+2</f>
        <v>13</v>
      </c>
      <c r="AA254" s="29">
        <v>0</v>
      </c>
      <c r="AB254" s="34">
        <v>5</v>
      </c>
      <c r="AC254" s="35">
        <v>288</v>
      </c>
      <c r="AD254" s="29"/>
      <c r="AE254" s="35">
        <v>83</v>
      </c>
      <c r="AF254" s="35">
        <v>0</v>
      </c>
      <c r="AG254" s="36">
        <v>86</v>
      </c>
      <c r="AH254" s="37">
        <v>100</v>
      </c>
    </row>
    <row r="255" spans="1:34" ht="15" x14ac:dyDescent="0.25">
      <c r="A255" s="29" t="s">
        <v>267</v>
      </c>
      <c r="B255" s="32">
        <v>6</v>
      </c>
      <c r="C255" s="29">
        <v>79</v>
      </c>
      <c r="D255" s="29">
        <v>0</v>
      </c>
      <c r="E255" s="29">
        <v>0</v>
      </c>
      <c r="F255" s="29">
        <v>54</v>
      </c>
      <c r="G255" s="29">
        <v>0</v>
      </c>
      <c r="H255" s="29">
        <v>0</v>
      </c>
      <c r="I255" s="33">
        <v>297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>
        <v>0</v>
      </c>
      <c r="V255" s="29">
        <v>0</v>
      </c>
      <c r="W255" s="29">
        <v>0</v>
      </c>
      <c r="X255" s="29">
        <v>0</v>
      </c>
      <c r="Y255" s="29">
        <v>0</v>
      </c>
      <c r="Z255" s="29">
        <v>4</v>
      </c>
      <c r="AA255" s="29">
        <v>0</v>
      </c>
      <c r="AB255" s="34">
        <v>2</v>
      </c>
      <c r="AC255" s="35">
        <v>174</v>
      </c>
      <c r="AD255" s="29"/>
      <c r="AE255" s="35">
        <v>24</v>
      </c>
      <c r="AF255" s="35">
        <v>0</v>
      </c>
      <c r="AG255" s="36">
        <v>53</v>
      </c>
      <c r="AH255" s="37"/>
    </row>
    <row r="256" spans="1:34" ht="15" x14ac:dyDescent="0.25">
      <c r="A256" s="29" t="s">
        <v>268</v>
      </c>
      <c r="B256" s="32">
        <v>7</v>
      </c>
      <c r="C256" s="29">
        <v>278</v>
      </c>
      <c r="D256" s="29">
        <v>94</v>
      </c>
      <c r="E256" s="29">
        <v>117</v>
      </c>
      <c r="F256" s="29">
        <v>412</v>
      </c>
      <c r="G256" s="29">
        <v>0</v>
      </c>
      <c r="H256" s="29">
        <v>0</v>
      </c>
      <c r="I256" s="33">
        <v>1612</v>
      </c>
      <c r="J256" s="29">
        <f>78+4</f>
        <v>82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>
        <v>0</v>
      </c>
      <c r="V256" s="29">
        <v>0</v>
      </c>
      <c r="W256" s="29">
        <v>0</v>
      </c>
      <c r="X256" s="29">
        <v>0</v>
      </c>
      <c r="Y256" s="29">
        <v>0</v>
      </c>
      <c r="Z256" s="29">
        <v>21</v>
      </c>
      <c r="AA256" s="29">
        <v>0</v>
      </c>
      <c r="AB256" s="34">
        <v>21</v>
      </c>
      <c r="AC256" s="35">
        <v>1200</v>
      </c>
      <c r="AD256" s="29"/>
      <c r="AE256" s="35">
        <v>118</v>
      </c>
      <c r="AF256" s="35">
        <v>0</v>
      </c>
      <c r="AG256" s="36">
        <v>200</v>
      </c>
      <c r="AH256" s="37"/>
    </row>
    <row r="257" spans="1:34" ht="15" x14ac:dyDescent="0.25">
      <c r="A257" s="29" t="s">
        <v>269</v>
      </c>
      <c r="B257" s="32">
        <v>4</v>
      </c>
      <c r="C257" s="29">
        <v>207</v>
      </c>
      <c r="D257" s="29">
        <v>0</v>
      </c>
      <c r="E257" s="29">
        <v>0</v>
      </c>
      <c r="F257" s="29">
        <v>175</v>
      </c>
      <c r="G257" s="29">
        <v>33</v>
      </c>
      <c r="H257" s="29">
        <v>0</v>
      </c>
      <c r="I257" s="33">
        <v>1243</v>
      </c>
      <c r="J257" s="29">
        <v>0</v>
      </c>
      <c r="K257" s="29">
        <v>0</v>
      </c>
      <c r="L257" s="29">
        <v>80</v>
      </c>
      <c r="M257" s="29">
        <v>0</v>
      </c>
      <c r="N257" s="29">
        <f>91+9</f>
        <v>100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>
        <v>0</v>
      </c>
      <c r="V257" s="29">
        <v>0</v>
      </c>
      <c r="W257" s="29">
        <v>0</v>
      </c>
      <c r="X257" s="29">
        <v>0</v>
      </c>
      <c r="Y257" s="29">
        <v>4</v>
      </c>
      <c r="Z257" s="29">
        <v>39</v>
      </c>
      <c r="AA257" s="29">
        <v>244</v>
      </c>
      <c r="AB257" s="34">
        <v>48</v>
      </c>
      <c r="AC257" s="35">
        <v>672</v>
      </c>
      <c r="AD257" s="29"/>
      <c r="AE257" s="35">
        <v>142</v>
      </c>
      <c r="AF257" s="35">
        <v>19</v>
      </c>
      <c r="AG257" s="36">
        <v>230</v>
      </c>
      <c r="AH257" s="37">
        <v>180</v>
      </c>
    </row>
    <row r="258" spans="1:34" ht="15" x14ac:dyDescent="0.25">
      <c r="A258" s="29" t="s">
        <v>270</v>
      </c>
      <c r="B258" s="32">
        <v>6</v>
      </c>
      <c r="C258" s="29">
        <v>94</v>
      </c>
      <c r="D258" s="29">
        <v>0</v>
      </c>
      <c r="E258" s="29">
        <v>28</v>
      </c>
      <c r="F258" s="29">
        <v>84</v>
      </c>
      <c r="G258" s="29">
        <v>18</v>
      </c>
      <c r="H258" s="29">
        <v>0</v>
      </c>
      <c r="I258" s="33">
        <v>473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>
        <v>0</v>
      </c>
      <c r="V258" s="29">
        <v>0</v>
      </c>
      <c r="W258" s="29">
        <v>0</v>
      </c>
      <c r="X258" s="29">
        <v>0</v>
      </c>
      <c r="Y258" s="29">
        <v>2</v>
      </c>
      <c r="Z258" s="29">
        <v>2</v>
      </c>
      <c r="AA258" s="29">
        <v>0</v>
      </c>
      <c r="AB258" s="34">
        <v>15</v>
      </c>
      <c r="AC258" s="35">
        <v>278</v>
      </c>
      <c r="AD258" s="29"/>
      <c r="AE258" s="35">
        <v>41</v>
      </c>
      <c r="AF258" s="35">
        <v>0</v>
      </c>
      <c r="AG258" s="36">
        <v>64</v>
      </c>
      <c r="AH258" s="37"/>
    </row>
    <row r="259" spans="1:34" ht="15" x14ac:dyDescent="0.25">
      <c r="A259" s="29" t="s">
        <v>271</v>
      </c>
      <c r="B259" s="32">
        <v>6</v>
      </c>
      <c r="C259" s="29">
        <v>201</v>
      </c>
      <c r="D259" s="29">
        <v>0</v>
      </c>
      <c r="E259" s="29">
        <v>37</v>
      </c>
      <c r="F259" s="29">
        <v>158</v>
      </c>
      <c r="G259" s="29">
        <v>198</v>
      </c>
      <c r="H259" s="29">
        <v>0</v>
      </c>
      <c r="I259" s="33">
        <v>1922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>
        <v>0</v>
      </c>
      <c r="V259" s="29">
        <v>0</v>
      </c>
      <c r="W259" s="29">
        <v>0</v>
      </c>
      <c r="X259" s="29">
        <v>0</v>
      </c>
      <c r="Y259" s="29">
        <v>0</v>
      </c>
      <c r="Z259" s="29">
        <v>15</v>
      </c>
      <c r="AA259" s="29">
        <v>0</v>
      </c>
      <c r="AB259" s="34">
        <v>28</v>
      </c>
      <c r="AC259" s="35">
        <v>1271</v>
      </c>
      <c r="AD259" s="29"/>
      <c r="AE259" s="35">
        <v>79</v>
      </c>
      <c r="AF259" s="35">
        <v>0</v>
      </c>
      <c r="AG259" s="36">
        <v>180</v>
      </c>
      <c r="AH259" s="37"/>
    </row>
    <row r="260" spans="1:34" ht="15" x14ac:dyDescent="0.25">
      <c r="A260" s="29" t="s">
        <v>272</v>
      </c>
      <c r="B260" s="32">
        <v>6</v>
      </c>
      <c r="C260" s="29">
        <v>41</v>
      </c>
      <c r="D260" s="29">
        <v>0</v>
      </c>
      <c r="E260" s="29">
        <v>0</v>
      </c>
      <c r="F260" s="29">
        <v>34</v>
      </c>
      <c r="G260" s="29">
        <v>0</v>
      </c>
      <c r="H260" s="29">
        <v>0</v>
      </c>
      <c r="I260" s="33">
        <v>130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f>56+2</f>
        <v>58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  <c r="V260" s="29">
        <v>0</v>
      </c>
      <c r="W260" s="29">
        <v>0</v>
      </c>
      <c r="X260" s="29">
        <v>0</v>
      </c>
      <c r="Y260" s="29">
        <v>0</v>
      </c>
      <c r="Z260" s="29">
        <v>65</v>
      </c>
      <c r="AA260" s="29">
        <v>30</v>
      </c>
      <c r="AB260" s="34">
        <v>4</v>
      </c>
      <c r="AC260" s="35">
        <v>98</v>
      </c>
      <c r="AD260" s="29"/>
      <c r="AE260" s="35">
        <v>74</v>
      </c>
      <c r="AF260" s="35">
        <v>0</v>
      </c>
      <c r="AG260" s="36">
        <v>58</v>
      </c>
      <c r="AH260" s="37"/>
    </row>
    <row r="261" spans="1:34" ht="15" x14ac:dyDescent="0.25">
      <c r="A261" s="29" t="s">
        <v>273</v>
      </c>
      <c r="B261" s="32">
        <v>6</v>
      </c>
      <c r="C261" s="29">
        <v>159</v>
      </c>
      <c r="D261" s="29">
        <v>0</v>
      </c>
      <c r="E261" s="29">
        <v>73</v>
      </c>
      <c r="F261" s="29">
        <v>192</v>
      </c>
      <c r="G261" s="29">
        <v>0</v>
      </c>
      <c r="H261" s="29">
        <v>0</v>
      </c>
      <c r="I261" s="33">
        <v>1062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>
        <v>0</v>
      </c>
      <c r="V261" s="29">
        <v>0</v>
      </c>
      <c r="W261" s="29">
        <v>0</v>
      </c>
      <c r="X261" s="29">
        <v>0</v>
      </c>
      <c r="Y261" s="29">
        <v>0</v>
      </c>
      <c r="Z261" s="29">
        <v>3</v>
      </c>
      <c r="AA261" s="29">
        <v>0</v>
      </c>
      <c r="AB261" s="34">
        <v>19</v>
      </c>
      <c r="AC261" s="35">
        <v>632</v>
      </c>
      <c r="AD261" s="29"/>
      <c r="AE261" s="35">
        <v>115</v>
      </c>
      <c r="AF261" s="35">
        <v>0</v>
      </c>
      <c r="AG261" s="36">
        <v>157</v>
      </c>
      <c r="AH261" s="37"/>
    </row>
    <row r="262" spans="1:34" ht="15" x14ac:dyDescent="0.25">
      <c r="A262" s="29" t="s">
        <v>274</v>
      </c>
      <c r="B262" s="32">
        <v>6</v>
      </c>
      <c r="C262" s="29">
        <v>251</v>
      </c>
      <c r="D262" s="29">
        <v>6</v>
      </c>
      <c r="E262" s="29">
        <v>67</v>
      </c>
      <c r="F262" s="29">
        <v>213</v>
      </c>
      <c r="G262" s="29">
        <v>55</v>
      </c>
      <c r="H262" s="29">
        <v>0</v>
      </c>
      <c r="I262" s="33">
        <v>1123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>
        <v>0</v>
      </c>
      <c r="V262" s="29">
        <v>0</v>
      </c>
      <c r="W262" s="29">
        <v>0</v>
      </c>
      <c r="X262" s="29">
        <v>0</v>
      </c>
      <c r="Y262" s="29">
        <v>0</v>
      </c>
      <c r="Z262" s="29">
        <v>7</v>
      </c>
      <c r="AA262" s="29">
        <v>0</v>
      </c>
      <c r="AB262" s="34">
        <v>11</v>
      </c>
      <c r="AC262" s="35">
        <v>808</v>
      </c>
      <c r="AD262" s="29"/>
      <c r="AE262" s="35">
        <f>335-40</f>
        <v>295</v>
      </c>
      <c r="AF262" s="35">
        <v>0</v>
      </c>
      <c r="AG262" s="36">
        <v>63</v>
      </c>
      <c r="AH262" s="37"/>
    </row>
    <row r="263" spans="1:34" ht="15" x14ac:dyDescent="0.25">
      <c r="A263" s="29" t="s">
        <v>275</v>
      </c>
      <c r="B263" s="32">
        <v>7</v>
      </c>
      <c r="C263" s="29">
        <v>36</v>
      </c>
      <c r="D263" s="29">
        <v>0</v>
      </c>
      <c r="E263" s="29">
        <v>15</v>
      </c>
      <c r="F263" s="29">
        <v>20</v>
      </c>
      <c r="G263" s="29">
        <v>0</v>
      </c>
      <c r="H263" s="29">
        <v>0</v>
      </c>
      <c r="I263" s="33">
        <v>106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0</v>
      </c>
      <c r="U263" s="29">
        <v>0</v>
      </c>
      <c r="V263" s="29">
        <v>0</v>
      </c>
      <c r="W263" s="29">
        <v>0</v>
      </c>
      <c r="X263" s="29">
        <v>0</v>
      </c>
      <c r="Y263" s="29">
        <v>0</v>
      </c>
      <c r="Z263" s="29">
        <v>8</v>
      </c>
      <c r="AA263" s="29">
        <v>0</v>
      </c>
      <c r="AB263" s="34">
        <v>0</v>
      </c>
      <c r="AC263" s="35">
        <v>80</v>
      </c>
      <c r="AD263" s="29"/>
      <c r="AE263" s="35">
        <v>137</v>
      </c>
      <c r="AF263" s="35">
        <v>0</v>
      </c>
      <c r="AG263" s="36">
        <v>0</v>
      </c>
      <c r="AH263" s="37"/>
    </row>
    <row r="264" spans="1:34" ht="15" x14ac:dyDescent="0.25">
      <c r="A264" s="29" t="s">
        <v>276</v>
      </c>
      <c r="B264" s="32">
        <v>6</v>
      </c>
      <c r="C264" s="29">
        <v>163</v>
      </c>
      <c r="D264" s="29">
        <v>0</v>
      </c>
      <c r="E264" s="29">
        <v>64</v>
      </c>
      <c r="F264" s="29">
        <v>107</v>
      </c>
      <c r="G264" s="29">
        <v>22</v>
      </c>
      <c r="H264" s="29">
        <v>0</v>
      </c>
      <c r="I264" s="33">
        <v>668</v>
      </c>
      <c r="J264" s="29">
        <v>43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  <c r="V264" s="29">
        <v>0</v>
      </c>
      <c r="W264" s="29">
        <v>0</v>
      </c>
      <c r="X264" s="29">
        <v>0</v>
      </c>
      <c r="Y264" s="29">
        <v>1</v>
      </c>
      <c r="Z264" s="29">
        <v>1</v>
      </c>
      <c r="AA264" s="29">
        <v>0</v>
      </c>
      <c r="AB264" s="34">
        <v>7</v>
      </c>
      <c r="AC264" s="35">
        <v>396</v>
      </c>
      <c r="AD264" s="29"/>
      <c r="AE264" s="35">
        <v>17</v>
      </c>
      <c r="AF264" s="35">
        <v>0</v>
      </c>
      <c r="AG264" s="36">
        <v>110</v>
      </c>
      <c r="AH264" s="37"/>
    </row>
    <row r="265" spans="1:34" ht="15" x14ac:dyDescent="0.25">
      <c r="A265" s="29" t="s">
        <v>277</v>
      </c>
      <c r="B265" s="32">
        <v>7</v>
      </c>
      <c r="C265" s="29">
        <v>115</v>
      </c>
      <c r="D265" s="29">
        <v>43</v>
      </c>
      <c r="E265" s="29">
        <v>48</v>
      </c>
      <c r="F265" s="29">
        <v>128</v>
      </c>
      <c r="G265" s="29">
        <v>0</v>
      </c>
      <c r="H265" s="29">
        <v>0</v>
      </c>
      <c r="I265" s="33">
        <v>1053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f>79+2</f>
        <v>81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>
        <v>0</v>
      </c>
      <c r="V265" s="29">
        <v>0</v>
      </c>
      <c r="W265" s="29">
        <v>0</v>
      </c>
      <c r="X265" s="29">
        <v>0</v>
      </c>
      <c r="Y265" s="29">
        <v>0</v>
      </c>
      <c r="Z265" s="29">
        <v>16</v>
      </c>
      <c r="AA265" s="29">
        <v>105</v>
      </c>
      <c r="AB265" s="34">
        <v>28</v>
      </c>
      <c r="AC265" s="35">
        <v>428</v>
      </c>
      <c r="AD265" s="29"/>
      <c r="AE265" s="35">
        <v>189</v>
      </c>
      <c r="AF265" s="35">
        <v>0</v>
      </c>
      <c r="AG265" s="36">
        <v>270</v>
      </c>
      <c r="AH265" s="37">
        <v>80</v>
      </c>
    </row>
    <row r="266" spans="1:34" ht="15" x14ac:dyDescent="0.25">
      <c r="A266" s="29" t="s">
        <v>278</v>
      </c>
      <c r="B266" s="32">
        <v>5</v>
      </c>
      <c r="C266" s="29">
        <v>499</v>
      </c>
      <c r="D266" s="29">
        <v>0</v>
      </c>
      <c r="E266" s="29">
        <v>80</v>
      </c>
      <c r="F266" s="29">
        <v>415</v>
      </c>
      <c r="G266" s="29">
        <v>151</v>
      </c>
      <c r="H266" s="29">
        <v>0</v>
      </c>
      <c r="I266" s="33">
        <v>3131</v>
      </c>
      <c r="J266" s="29">
        <v>0</v>
      </c>
      <c r="K266" s="29">
        <f>170-3</f>
        <v>167</v>
      </c>
      <c r="L266" s="29">
        <v>0</v>
      </c>
      <c r="M266" s="29">
        <v>0</v>
      </c>
      <c r="N266" s="29">
        <v>115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>
        <v>0</v>
      </c>
      <c r="V266" s="29">
        <v>0</v>
      </c>
      <c r="W266" s="29">
        <v>99</v>
      </c>
      <c r="X266" s="29">
        <v>0</v>
      </c>
      <c r="Y266" s="29">
        <v>1</v>
      </c>
      <c r="Z266" s="29">
        <v>69</v>
      </c>
      <c r="AA266" s="29">
        <v>65</v>
      </c>
      <c r="AB266" s="34">
        <v>54</v>
      </c>
      <c r="AC266" s="35">
        <v>1987</v>
      </c>
      <c r="AD266" s="29"/>
      <c r="AE266" s="35">
        <v>211</v>
      </c>
      <c r="AF266" s="35">
        <v>0</v>
      </c>
      <c r="AG266" s="36">
        <v>400</v>
      </c>
      <c r="AH266" s="37">
        <v>35</v>
      </c>
    </row>
    <row r="267" spans="1:34" ht="15" x14ac:dyDescent="0.25">
      <c r="A267" s="29" t="s">
        <v>279</v>
      </c>
      <c r="B267" s="32">
        <v>6</v>
      </c>
      <c r="C267" s="29">
        <v>187</v>
      </c>
      <c r="D267" s="29">
        <v>80</v>
      </c>
      <c r="E267" s="29">
        <v>42</v>
      </c>
      <c r="F267" s="29">
        <v>201</v>
      </c>
      <c r="G267" s="29">
        <v>40</v>
      </c>
      <c r="H267" s="29">
        <v>0</v>
      </c>
      <c r="I267" s="33">
        <v>1093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>
        <v>0</v>
      </c>
      <c r="V267" s="29">
        <v>0</v>
      </c>
      <c r="W267" s="29">
        <v>0</v>
      </c>
      <c r="X267" s="29">
        <v>0</v>
      </c>
      <c r="Y267" s="29">
        <v>0</v>
      </c>
      <c r="Z267" s="29">
        <v>26</v>
      </c>
      <c r="AA267" s="29">
        <v>0</v>
      </c>
      <c r="AB267" s="34">
        <v>16</v>
      </c>
      <c r="AC267" s="35">
        <v>717</v>
      </c>
      <c r="AD267" s="29"/>
      <c r="AE267" s="35">
        <f>86+15</f>
        <v>101</v>
      </c>
      <c r="AF267" s="35">
        <v>0</v>
      </c>
      <c r="AG267" s="36">
        <v>94</v>
      </c>
      <c r="AH267" s="37"/>
    </row>
    <row r="268" spans="1:34" ht="15" x14ac:dyDescent="0.25">
      <c r="A268" s="29" t="s">
        <v>280</v>
      </c>
      <c r="B268" s="32">
        <v>6</v>
      </c>
      <c r="C268" s="29">
        <v>104</v>
      </c>
      <c r="D268" s="29">
        <v>25</v>
      </c>
      <c r="E268" s="29">
        <v>30</v>
      </c>
      <c r="F268" s="29">
        <v>83</v>
      </c>
      <c r="G268" s="29">
        <v>39</v>
      </c>
      <c r="H268" s="29">
        <v>0</v>
      </c>
      <c r="I268" s="33">
        <v>659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>
        <v>0</v>
      </c>
      <c r="V268" s="29">
        <v>0</v>
      </c>
      <c r="W268" s="29">
        <v>0</v>
      </c>
      <c r="X268" s="29">
        <v>0</v>
      </c>
      <c r="Y268" s="29">
        <v>0</v>
      </c>
      <c r="Z268" s="29">
        <v>13</v>
      </c>
      <c r="AA268" s="29">
        <v>0</v>
      </c>
      <c r="AB268" s="34">
        <v>0</v>
      </c>
      <c r="AC268" s="35">
        <v>429</v>
      </c>
      <c r="AD268" s="29"/>
      <c r="AE268" s="35">
        <v>52</v>
      </c>
      <c r="AF268" s="35">
        <v>0</v>
      </c>
      <c r="AG268" s="36">
        <v>111</v>
      </c>
      <c r="AH268" s="37"/>
    </row>
    <row r="269" spans="1:34" ht="15" x14ac:dyDescent="0.25">
      <c r="A269" s="29" t="s">
        <v>281</v>
      </c>
      <c r="B269" s="32">
        <v>7</v>
      </c>
      <c r="C269" s="29">
        <v>0</v>
      </c>
      <c r="D269" s="29">
        <v>14</v>
      </c>
      <c r="E269" s="29">
        <v>0</v>
      </c>
      <c r="F269" s="29">
        <f>5+4</f>
        <v>9</v>
      </c>
      <c r="G269" s="29">
        <v>11</v>
      </c>
      <c r="H269" s="29">
        <v>0</v>
      </c>
      <c r="I269" s="33">
        <v>66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>
        <v>0</v>
      </c>
      <c r="V269" s="29">
        <v>0</v>
      </c>
      <c r="W269" s="29">
        <v>0</v>
      </c>
      <c r="X269" s="29">
        <v>0</v>
      </c>
      <c r="Y269" s="29">
        <v>0</v>
      </c>
      <c r="Z269" s="29">
        <v>15</v>
      </c>
      <c r="AA269" s="29">
        <v>0</v>
      </c>
      <c r="AB269" s="34">
        <v>5</v>
      </c>
      <c r="AC269" s="35">
        <v>53</v>
      </c>
      <c r="AD269" s="29"/>
      <c r="AE269" s="35">
        <v>37</v>
      </c>
      <c r="AF269" s="35">
        <v>0</v>
      </c>
      <c r="AG269" s="36">
        <v>0</v>
      </c>
      <c r="AH269" s="37"/>
    </row>
    <row r="270" spans="1:34" ht="15" x14ac:dyDescent="0.25">
      <c r="A270" s="29" t="s">
        <v>282</v>
      </c>
      <c r="B270" s="32">
        <v>7</v>
      </c>
      <c r="C270" s="29">
        <v>0</v>
      </c>
      <c r="D270" s="29">
        <v>30</v>
      </c>
      <c r="E270" s="29">
        <v>16</v>
      </c>
      <c r="F270" s="29">
        <v>37</v>
      </c>
      <c r="G270" s="29">
        <v>0</v>
      </c>
      <c r="H270" s="29">
        <v>0</v>
      </c>
      <c r="I270" s="33">
        <v>120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0</v>
      </c>
      <c r="U270" s="29">
        <v>0</v>
      </c>
      <c r="V270" s="29">
        <v>0</v>
      </c>
      <c r="W270" s="29">
        <v>0</v>
      </c>
      <c r="X270" s="29">
        <v>0</v>
      </c>
      <c r="Y270" s="29">
        <v>0</v>
      </c>
      <c r="Z270" s="29">
        <v>0</v>
      </c>
      <c r="AA270" s="29">
        <v>0</v>
      </c>
      <c r="AB270" s="34">
        <v>1</v>
      </c>
      <c r="AC270" s="35">
        <v>99</v>
      </c>
      <c r="AD270" s="29"/>
      <c r="AE270" s="35">
        <v>11</v>
      </c>
      <c r="AF270" s="35">
        <v>0</v>
      </c>
      <c r="AG270" s="36">
        <v>0</v>
      </c>
      <c r="AH270" s="37"/>
    </row>
    <row r="271" spans="1:34" ht="15" x14ac:dyDescent="0.25">
      <c r="A271" s="27"/>
      <c r="B271" s="27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</row>
    <row r="272" spans="1:34" ht="15" x14ac:dyDescent="0.25">
      <c r="A272" s="27" t="s">
        <v>283</v>
      </c>
      <c r="B272" s="27"/>
      <c r="C272" s="29"/>
      <c r="D272" s="29"/>
      <c r="E272" s="29"/>
      <c r="F272" s="29"/>
      <c r="G272" s="29"/>
      <c r="H272" s="29"/>
      <c r="I272" s="33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34"/>
      <c r="AC272" s="35"/>
      <c r="AD272" s="29"/>
      <c r="AE272" s="35"/>
      <c r="AF272" s="35"/>
      <c r="AG272" s="36"/>
      <c r="AH272" s="37"/>
    </row>
    <row r="273" spans="1:34" ht="15" x14ac:dyDescent="0.25">
      <c r="A273" s="29" t="s">
        <v>284</v>
      </c>
      <c r="B273" s="32">
        <v>7</v>
      </c>
      <c r="C273" s="29">
        <v>10</v>
      </c>
      <c r="D273" s="29">
        <v>65</v>
      </c>
      <c r="E273" s="29">
        <v>12</v>
      </c>
      <c r="F273" s="29">
        <v>74</v>
      </c>
      <c r="G273" s="29">
        <v>31</v>
      </c>
      <c r="H273" s="29">
        <v>0</v>
      </c>
      <c r="I273" s="33">
        <v>528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>
        <v>0</v>
      </c>
      <c r="V273" s="29">
        <v>0</v>
      </c>
      <c r="W273" s="29">
        <v>0</v>
      </c>
      <c r="X273" s="29">
        <v>0</v>
      </c>
      <c r="Y273" s="29">
        <v>0</v>
      </c>
      <c r="Z273" s="29">
        <v>0</v>
      </c>
      <c r="AA273" s="29">
        <v>0</v>
      </c>
      <c r="AB273" s="34">
        <v>8</v>
      </c>
      <c r="AC273" s="35">
        <v>365</v>
      </c>
      <c r="AD273" s="29"/>
      <c r="AE273" s="35">
        <v>79</v>
      </c>
      <c r="AF273" s="35">
        <v>0</v>
      </c>
      <c r="AG273" s="36">
        <v>0</v>
      </c>
      <c r="AH273" s="37"/>
    </row>
    <row r="274" spans="1:34" ht="15" x14ac:dyDescent="0.25">
      <c r="A274" s="29" t="s">
        <v>285</v>
      </c>
      <c r="B274" s="32">
        <v>7</v>
      </c>
      <c r="C274" s="29">
        <v>42</v>
      </c>
      <c r="D274" s="29">
        <v>11</v>
      </c>
      <c r="E274" s="29">
        <v>19</v>
      </c>
      <c r="F274" s="29">
        <v>46</v>
      </c>
      <c r="G274" s="29">
        <v>46</v>
      </c>
      <c r="H274" s="29">
        <v>0</v>
      </c>
      <c r="I274" s="33">
        <v>492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f>74+12</f>
        <v>86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>
        <v>0</v>
      </c>
      <c r="V274" s="29">
        <v>0</v>
      </c>
      <c r="W274" s="29">
        <v>0</v>
      </c>
      <c r="X274" s="29">
        <v>0</v>
      </c>
      <c r="Y274" s="29">
        <v>0</v>
      </c>
      <c r="Z274" s="29">
        <v>14</v>
      </c>
      <c r="AA274" s="29">
        <v>0</v>
      </c>
      <c r="AB274" s="34">
        <v>14</v>
      </c>
      <c r="AC274" s="35">
        <v>352</v>
      </c>
      <c r="AD274" s="29"/>
      <c r="AE274" s="35">
        <v>91</v>
      </c>
      <c r="AF274" s="35">
        <v>0</v>
      </c>
      <c r="AG274" s="36">
        <v>0</v>
      </c>
      <c r="AH274" s="37">
        <v>86</v>
      </c>
    </row>
    <row r="275" spans="1:34" ht="15" x14ac:dyDescent="0.25">
      <c r="A275" s="29" t="s">
        <v>286</v>
      </c>
      <c r="B275" s="32">
        <v>5</v>
      </c>
      <c r="C275" s="29">
        <v>157</v>
      </c>
      <c r="D275" s="29">
        <v>10</v>
      </c>
      <c r="E275" s="29">
        <v>36</v>
      </c>
      <c r="F275" s="29">
        <v>168</v>
      </c>
      <c r="G275" s="29">
        <v>55</v>
      </c>
      <c r="H275" s="29">
        <v>0</v>
      </c>
      <c r="I275" s="33">
        <v>908</v>
      </c>
      <c r="J275" s="29">
        <v>0</v>
      </c>
      <c r="K275" s="29">
        <v>0</v>
      </c>
      <c r="L275" s="29">
        <v>0</v>
      </c>
      <c r="M275" s="29">
        <v>0</v>
      </c>
      <c r="N275" s="29">
        <f>177-2</f>
        <v>175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>
        <v>0</v>
      </c>
      <c r="V275" s="29">
        <v>0</v>
      </c>
      <c r="W275" s="29">
        <v>0</v>
      </c>
      <c r="X275" s="29">
        <v>173</v>
      </c>
      <c r="Y275" s="29">
        <v>6</v>
      </c>
      <c r="Z275" s="29">
        <v>171</v>
      </c>
      <c r="AA275" s="29">
        <v>0</v>
      </c>
      <c r="AB275" s="34">
        <v>19</v>
      </c>
      <c r="AC275" s="35">
        <v>632</v>
      </c>
      <c r="AD275" s="29"/>
      <c r="AE275" s="35">
        <f>164-100-64</f>
        <v>0</v>
      </c>
      <c r="AF275" s="35">
        <v>0</v>
      </c>
      <c r="AG275" s="36">
        <v>92</v>
      </c>
      <c r="AH275" s="37">
        <v>170</v>
      </c>
    </row>
    <row r="276" spans="1:34" ht="15" x14ac:dyDescent="0.25">
      <c r="A276" s="29" t="s">
        <v>287</v>
      </c>
      <c r="B276" s="32">
        <v>4</v>
      </c>
      <c r="C276" s="29">
        <v>975</v>
      </c>
      <c r="D276" s="29">
        <v>117</v>
      </c>
      <c r="E276" s="29">
        <v>169</v>
      </c>
      <c r="F276" s="29">
        <v>1096</v>
      </c>
      <c r="G276" s="29">
        <v>87</v>
      </c>
      <c r="H276" s="29">
        <v>0</v>
      </c>
      <c r="I276" s="33">
        <v>6210</v>
      </c>
      <c r="J276" s="29">
        <v>73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>
        <v>0</v>
      </c>
      <c r="V276" s="29">
        <v>0</v>
      </c>
      <c r="W276" s="29">
        <v>120</v>
      </c>
      <c r="X276" s="29">
        <v>0</v>
      </c>
      <c r="Y276" s="29">
        <v>6</v>
      </c>
      <c r="Z276" s="29">
        <v>72</v>
      </c>
      <c r="AA276" s="29">
        <v>0</v>
      </c>
      <c r="AB276" s="34">
        <v>159</v>
      </c>
      <c r="AC276" s="35">
        <v>3751</v>
      </c>
      <c r="AD276" s="29"/>
      <c r="AE276" s="35">
        <v>1272</v>
      </c>
      <c r="AF276" s="35">
        <v>0</v>
      </c>
      <c r="AG276" s="36">
        <v>1040</v>
      </c>
      <c r="AH276" s="37"/>
    </row>
    <row r="277" spans="1:34" ht="15" x14ac:dyDescent="0.25">
      <c r="A277" s="29" t="s">
        <v>288</v>
      </c>
      <c r="B277" s="32">
        <v>7</v>
      </c>
      <c r="C277" s="29">
        <v>70</v>
      </c>
      <c r="D277" s="29">
        <v>74</v>
      </c>
      <c r="E277" s="29">
        <v>46</v>
      </c>
      <c r="F277" s="29">
        <v>135</v>
      </c>
      <c r="G277" s="29">
        <v>43</v>
      </c>
      <c r="H277" s="29">
        <v>0</v>
      </c>
      <c r="I277" s="33">
        <v>866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0</v>
      </c>
      <c r="U277" s="29">
        <v>0</v>
      </c>
      <c r="V277" s="29">
        <v>0</v>
      </c>
      <c r="W277" s="29">
        <v>0</v>
      </c>
      <c r="X277" s="29">
        <v>0</v>
      </c>
      <c r="Y277" s="29">
        <v>0</v>
      </c>
      <c r="Z277" s="29">
        <v>19</v>
      </c>
      <c r="AA277" s="29">
        <v>0</v>
      </c>
      <c r="AB277" s="34">
        <v>29</v>
      </c>
      <c r="AC277" s="35">
        <v>670</v>
      </c>
      <c r="AD277" s="29"/>
      <c r="AE277" s="35">
        <v>415</v>
      </c>
      <c r="AF277" s="35">
        <v>0</v>
      </c>
      <c r="AG277" s="36">
        <v>0</v>
      </c>
      <c r="AH277" s="37"/>
    </row>
    <row r="278" spans="1:34" ht="15" x14ac:dyDescent="0.25">
      <c r="A278" s="29" t="s">
        <v>289</v>
      </c>
      <c r="B278" s="32">
        <v>7</v>
      </c>
      <c r="C278" s="29">
        <v>26</v>
      </c>
      <c r="D278" s="29">
        <v>34</v>
      </c>
      <c r="E278" s="29">
        <v>31</v>
      </c>
      <c r="F278" s="29">
        <v>128</v>
      </c>
      <c r="G278" s="29">
        <v>0</v>
      </c>
      <c r="H278" s="29">
        <v>0</v>
      </c>
      <c r="I278" s="33">
        <v>523</v>
      </c>
      <c r="J278" s="29">
        <v>0</v>
      </c>
      <c r="K278" s="29">
        <v>0</v>
      </c>
      <c r="L278" s="29">
        <v>0</v>
      </c>
      <c r="M278" s="29">
        <v>0</v>
      </c>
      <c r="N278" s="29">
        <f>81+8</f>
        <v>89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>
        <v>0</v>
      </c>
      <c r="V278" s="29">
        <v>0</v>
      </c>
      <c r="W278" s="29">
        <v>0</v>
      </c>
      <c r="X278" s="29">
        <v>112</v>
      </c>
      <c r="Y278" s="29">
        <v>2</v>
      </c>
      <c r="Z278" s="29">
        <v>38</v>
      </c>
      <c r="AA278" s="29">
        <v>0</v>
      </c>
      <c r="AB278" s="34">
        <v>14</v>
      </c>
      <c r="AC278" s="35">
        <v>432</v>
      </c>
      <c r="AD278" s="29"/>
      <c r="AE278" s="35">
        <v>91</v>
      </c>
      <c r="AF278" s="35">
        <v>0</v>
      </c>
      <c r="AG278" s="36">
        <v>0</v>
      </c>
      <c r="AH278" s="37">
        <v>89</v>
      </c>
    </row>
    <row r="279" spans="1:34" ht="15" x14ac:dyDescent="0.25">
      <c r="A279" s="29" t="s">
        <v>290</v>
      </c>
      <c r="B279" s="32">
        <v>7</v>
      </c>
      <c r="C279" s="29">
        <v>0</v>
      </c>
      <c r="D279" s="29">
        <v>17</v>
      </c>
      <c r="E279" s="29">
        <v>0</v>
      </c>
      <c r="F279" s="29">
        <v>23</v>
      </c>
      <c r="G279" s="29">
        <v>0</v>
      </c>
      <c r="H279" s="29">
        <v>0</v>
      </c>
      <c r="I279" s="33">
        <v>116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>
        <v>0</v>
      </c>
      <c r="V279" s="29">
        <v>0</v>
      </c>
      <c r="W279" s="29">
        <v>0</v>
      </c>
      <c r="X279" s="29">
        <v>0</v>
      </c>
      <c r="Y279" s="29">
        <v>0</v>
      </c>
      <c r="Z279" s="29">
        <v>0</v>
      </c>
      <c r="AA279" s="29">
        <v>0</v>
      </c>
      <c r="AB279" s="34">
        <v>3</v>
      </c>
      <c r="AC279" s="35">
        <v>88</v>
      </c>
      <c r="AD279" s="29"/>
      <c r="AE279" s="35">
        <v>4</v>
      </c>
      <c r="AF279" s="35">
        <v>0</v>
      </c>
      <c r="AG279" s="36">
        <v>0</v>
      </c>
      <c r="AH279" s="37"/>
    </row>
    <row r="280" spans="1:34" ht="15" x14ac:dyDescent="0.25">
      <c r="A280" s="29" t="s">
        <v>291</v>
      </c>
      <c r="B280" s="32">
        <v>7</v>
      </c>
      <c r="C280" s="29">
        <v>65</v>
      </c>
      <c r="D280" s="29">
        <v>127</v>
      </c>
      <c r="E280" s="29">
        <v>0</v>
      </c>
      <c r="F280" s="29">
        <v>248</v>
      </c>
      <c r="G280" s="29">
        <v>31</v>
      </c>
      <c r="H280" s="29">
        <v>0</v>
      </c>
      <c r="I280" s="33">
        <v>1142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f>104-1</f>
        <v>103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>
        <v>0</v>
      </c>
      <c r="V280" s="29">
        <v>0</v>
      </c>
      <c r="W280" s="29">
        <v>23</v>
      </c>
      <c r="X280" s="29">
        <v>0</v>
      </c>
      <c r="Y280" s="29">
        <v>0</v>
      </c>
      <c r="Z280" s="29">
        <v>63</v>
      </c>
      <c r="AA280" s="29">
        <v>0</v>
      </c>
      <c r="AB280" s="34">
        <v>18</v>
      </c>
      <c r="AC280" s="35">
        <v>851</v>
      </c>
      <c r="AD280" s="29"/>
      <c r="AE280" s="35">
        <v>178</v>
      </c>
      <c r="AF280" s="35">
        <v>0</v>
      </c>
      <c r="AG280" s="36">
        <v>63</v>
      </c>
      <c r="AH280" s="37">
        <v>100</v>
      </c>
    </row>
    <row r="281" spans="1:34" ht="15" x14ac:dyDescent="0.25">
      <c r="A281" s="29" t="s">
        <v>292</v>
      </c>
      <c r="B281" s="32">
        <v>5</v>
      </c>
      <c r="C281" s="29">
        <v>266</v>
      </c>
      <c r="D281" s="29">
        <v>73</v>
      </c>
      <c r="E281" s="29">
        <v>77</v>
      </c>
      <c r="F281" s="29">
        <v>265</v>
      </c>
      <c r="G281" s="29">
        <v>24</v>
      </c>
      <c r="H281" s="29">
        <v>0</v>
      </c>
      <c r="I281" s="33">
        <v>1596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>
        <v>0</v>
      </c>
      <c r="V281" s="29">
        <v>0</v>
      </c>
      <c r="W281" s="29">
        <v>0</v>
      </c>
      <c r="X281" s="29">
        <v>0</v>
      </c>
      <c r="Y281" s="29">
        <v>6</v>
      </c>
      <c r="Z281" s="29">
        <v>92</v>
      </c>
      <c r="AA281" s="29">
        <v>0</v>
      </c>
      <c r="AB281" s="34">
        <v>14</v>
      </c>
      <c r="AC281" s="35">
        <v>1024</v>
      </c>
      <c r="AD281" s="29"/>
      <c r="AE281" s="35">
        <v>33</v>
      </c>
      <c r="AF281" s="35">
        <v>0</v>
      </c>
      <c r="AG281" s="36">
        <v>117</v>
      </c>
      <c r="AH281" s="37"/>
    </row>
    <row r="282" spans="1:34" ht="15" x14ac:dyDescent="0.25">
      <c r="A282" s="29" t="s">
        <v>293</v>
      </c>
      <c r="B282" s="32">
        <v>2</v>
      </c>
      <c r="C282" s="29">
        <f>2200-100</f>
        <v>2100</v>
      </c>
      <c r="D282" s="29">
        <v>69</v>
      </c>
      <c r="E282" s="29">
        <v>105</v>
      </c>
      <c r="F282" s="29">
        <f>1947+215</f>
        <v>2162</v>
      </c>
      <c r="G282" s="29">
        <v>767</v>
      </c>
      <c r="H282" s="29">
        <v>0</v>
      </c>
      <c r="I282" s="33">
        <v>12490</v>
      </c>
      <c r="J282" s="29">
        <v>0</v>
      </c>
      <c r="K282" s="29">
        <f>294+10</f>
        <v>304</v>
      </c>
      <c r="L282" s="29">
        <v>0</v>
      </c>
      <c r="M282" s="29">
        <v>0</v>
      </c>
      <c r="N282" s="29">
        <v>55</v>
      </c>
      <c r="O282" s="29">
        <v>0</v>
      </c>
      <c r="P282" s="29">
        <v>640</v>
      </c>
      <c r="Q282" s="29">
        <v>0</v>
      </c>
      <c r="R282" s="29">
        <v>0</v>
      </c>
      <c r="S282" s="29">
        <v>0</v>
      </c>
      <c r="T282" s="29">
        <v>0</v>
      </c>
      <c r="U282" s="29">
        <v>0</v>
      </c>
      <c r="V282" s="29">
        <v>0</v>
      </c>
      <c r="W282" s="29">
        <v>191</v>
      </c>
      <c r="X282" s="29">
        <v>0</v>
      </c>
      <c r="Y282" s="29">
        <v>18</v>
      </c>
      <c r="Z282" s="29">
        <v>111</v>
      </c>
      <c r="AA282" s="29">
        <v>103</v>
      </c>
      <c r="AB282" s="34">
        <v>297</v>
      </c>
      <c r="AC282" s="35">
        <v>8005</v>
      </c>
      <c r="AD282" s="29"/>
      <c r="AE282" s="35">
        <f>1454-34</f>
        <v>1420</v>
      </c>
      <c r="AF282" s="35">
        <v>21</v>
      </c>
      <c r="AG282" s="36">
        <v>2480</v>
      </c>
      <c r="AH282" s="37">
        <v>55</v>
      </c>
    </row>
    <row r="283" spans="1:34" ht="15" x14ac:dyDescent="0.25">
      <c r="A283" s="29" t="s">
        <v>294</v>
      </c>
      <c r="B283" s="32">
        <v>4</v>
      </c>
      <c r="C283" s="29">
        <v>187</v>
      </c>
      <c r="D283" s="29">
        <v>0</v>
      </c>
      <c r="E283" s="29">
        <v>13</v>
      </c>
      <c r="F283" s="29">
        <v>177</v>
      </c>
      <c r="G283" s="29">
        <v>229</v>
      </c>
      <c r="H283" s="29">
        <v>0</v>
      </c>
      <c r="I283" s="33">
        <v>1972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0</v>
      </c>
      <c r="U283" s="29">
        <v>0</v>
      </c>
      <c r="V283" s="29">
        <v>0</v>
      </c>
      <c r="W283" s="29">
        <v>0</v>
      </c>
      <c r="X283" s="29">
        <v>0</v>
      </c>
      <c r="Y283" s="29">
        <v>10</v>
      </c>
      <c r="Z283" s="29">
        <v>29</v>
      </c>
      <c r="AA283" s="29">
        <v>0</v>
      </c>
      <c r="AB283" s="34">
        <v>34</v>
      </c>
      <c r="AC283" s="35">
        <v>1272</v>
      </c>
      <c r="AD283" s="29"/>
      <c r="AE283" s="35">
        <v>473</v>
      </c>
      <c r="AF283" s="35">
        <v>0</v>
      </c>
      <c r="AG283" s="36">
        <v>232</v>
      </c>
      <c r="AH283" s="37"/>
    </row>
    <row r="284" spans="1:34" ht="15" x14ac:dyDescent="0.25">
      <c r="A284" s="27"/>
      <c r="B284" s="27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</row>
    <row r="285" spans="1:34" ht="15" x14ac:dyDescent="0.25">
      <c r="A285" s="27" t="s">
        <v>295</v>
      </c>
      <c r="B285" s="27"/>
      <c r="C285" s="29"/>
      <c r="D285" s="29"/>
      <c r="E285" s="29"/>
      <c r="F285" s="29"/>
      <c r="G285" s="29"/>
      <c r="H285" s="29"/>
      <c r="I285" s="33">
        <v>0</v>
      </c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34"/>
      <c r="AC285" s="35"/>
      <c r="AD285" s="29"/>
      <c r="AE285" s="35"/>
      <c r="AF285" s="35"/>
      <c r="AG285" s="36"/>
      <c r="AH285" s="37"/>
    </row>
    <row r="286" spans="1:34" ht="15" x14ac:dyDescent="0.25">
      <c r="A286" s="29" t="s">
        <v>296</v>
      </c>
      <c r="B286" s="32">
        <v>7</v>
      </c>
      <c r="C286" s="29">
        <v>78</v>
      </c>
      <c r="D286" s="29">
        <v>0</v>
      </c>
      <c r="E286" s="29">
        <v>0</v>
      </c>
      <c r="F286" s="29">
        <v>65</v>
      </c>
      <c r="G286" s="29">
        <v>0</v>
      </c>
      <c r="H286" s="29">
        <v>0</v>
      </c>
      <c r="I286" s="33">
        <v>451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>
        <v>0</v>
      </c>
      <c r="V286" s="29">
        <v>0</v>
      </c>
      <c r="W286" s="29">
        <v>0</v>
      </c>
      <c r="X286" s="29">
        <v>0</v>
      </c>
      <c r="Y286" s="29">
        <v>0</v>
      </c>
      <c r="Z286" s="29">
        <v>16</v>
      </c>
      <c r="AA286" s="29">
        <v>17</v>
      </c>
      <c r="AB286" s="34">
        <v>15</v>
      </c>
      <c r="AC286" s="35">
        <v>250</v>
      </c>
      <c r="AD286" s="29"/>
      <c r="AE286" s="35">
        <v>22</v>
      </c>
      <c r="AF286" s="35">
        <v>0</v>
      </c>
      <c r="AG286" s="36">
        <v>94</v>
      </c>
      <c r="AH286" s="37"/>
    </row>
    <row r="287" spans="1:34" ht="15" x14ac:dyDescent="0.25">
      <c r="A287" s="29" t="s">
        <v>297</v>
      </c>
      <c r="B287" s="32">
        <v>5</v>
      </c>
      <c r="C287" s="29">
        <v>152</v>
      </c>
      <c r="D287" s="29">
        <v>203</v>
      </c>
      <c r="E287" s="29">
        <v>0</v>
      </c>
      <c r="F287" s="29">
        <v>333</v>
      </c>
      <c r="G287" s="29">
        <v>15</v>
      </c>
      <c r="H287" s="29">
        <v>0</v>
      </c>
      <c r="I287" s="33">
        <v>1861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>
        <v>0</v>
      </c>
      <c r="V287" s="29">
        <v>0</v>
      </c>
      <c r="W287" s="29">
        <v>0</v>
      </c>
      <c r="X287" s="29">
        <v>0</v>
      </c>
      <c r="Y287" s="29">
        <v>1</v>
      </c>
      <c r="Z287" s="29">
        <v>35</v>
      </c>
      <c r="AA287" s="29">
        <v>50</v>
      </c>
      <c r="AB287" s="34">
        <v>85</v>
      </c>
      <c r="AC287" s="35">
        <v>1177</v>
      </c>
      <c r="AD287" s="29"/>
      <c r="AE287" s="35">
        <v>118</v>
      </c>
      <c r="AF287" s="35">
        <v>0</v>
      </c>
      <c r="AG287" s="36">
        <v>240</v>
      </c>
      <c r="AH287" s="37"/>
    </row>
    <row r="288" spans="1:34" ht="15" x14ac:dyDescent="0.25">
      <c r="A288" s="29" t="s">
        <v>298</v>
      </c>
      <c r="B288" s="32">
        <v>7</v>
      </c>
      <c r="C288" s="29">
        <v>60</v>
      </c>
      <c r="D288" s="29">
        <v>50</v>
      </c>
      <c r="E288" s="29">
        <v>0</v>
      </c>
      <c r="F288" s="29">
        <v>61</v>
      </c>
      <c r="G288" s="29">
        <v>27</v>
      </c>
      <c r="H288" s="29">
        <v>0</v>
      </c>
      <c r="I288" s="33">
        <v>488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0</v>
      </c>
      <c r="U288" s="29">
        <v>0</v>
      </c>
      <c r="V288" s="29">
        <v>0</v>
      </c>
      <c r="W288" s="29">
        <v>0</v>
      </c>
      <c r="X288" s="29">
        <v>0</v>
      </c>
      <c r="Y288" s="29">
        <v>0</v>
      </c>
      <c r="Z288" s="29">
        <v>14</v>
      </c>
      <c r="AA288" s="29">
        <v>0</v>
      </c>
      <c r="AB288" s="34">
        <v>23</v>
      </c>
      <c r="AC288" s="35">
        <v>298</v>
      </c>
      <c r="AD288" s="29"/>
      <c r="AE288" s="35">
        <v>198</v>
      </c>
      <c r="AF288" s="35">
        <v>0</v>
      </c>
      <c r="AG288" s="36">
        <v>93</v>
      </c>
      <c r="AH288" s="37"/>
    </row>
    <row r="289" spans="1:34" ht="15" x14ac:dyDescent="0.25">
      <c r="A289" s="29" t="s">
        <v>299</v>
      </c>
      <c r="B289" s="32">
        <v>5</v>
      </c>
      <c r="C289" s="29">
        <v>442</v>
      </c>
      <c r="D289" s="29">
        <v>0</v>
      </c>
      <c r="E289" s="29">
        <v>33</v>
      </c>
      <c r="F289" s="29">
        <v>375</v>
      </c>
      <c r="G289" s="29">
        <v>17</v>
      </c>
      <c r="H289" s="29">
        <v>0</v>
      </c>
      <c r="I289" s="33">
        <v>2165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>
        <v>0</v>
      </c>
      <c r="V289" s="29">
        <v>0</v>
      </c>
      <c r="W289" s="29">
        <v>0</v>
      </c>
      <c r="X289" s="29">
        <v>0</v>
      </c>
      <c r="Y289" s="29">
        <v>1</v>
      </c>
      <c r="Z289" s="29">
        <v>12</v>
      </c>
      <c r="AA289" s="29">
        <v>0</v>
      </c>
      <c r="AB289" s="34">
        <v>110</v>
      </c>
      <c r="AC289" s="35">
        <v>1349</v>
      </c>
      <c r="AD289" s="29"/>
      <c r="AE289" s="35">
        <v>166</v>
      </c>
      <c r="AF289" s="35">
        <v>0</v>
      </c>
      <c r="AG289" s="36">
        <v>265</v>
      </c>
      <c r="AH289" s="37"/>
    </row>
    <row r="290" spans="1:34" ht="15" x14ac:dyDescent="0.25">
      <c r="A290" s="29" t="s">
        <v>300</v>
      </c>
      <c r="B290" s="32">
        <v>4</v>
      </c>
      <c r="C290" s="29">
        <v>738</v>
      </c>
      <c r="D290" s="29">
        <v>227</v>
      </c>
      <c r="E290" s="29">
        <v>22</v>
      </c>
      <c r="F290" s="29">
        <v>880</v>
      </c>
      <c r="G290" s="29">
        <v>118</v>
      </c>
      <c r="H290" s="29">
        <v>0</v>
      </c>
      <c r="I290" s="33">
        <v>4794</v>
      </c>
      <c r="J290" s="29">
        <v>94</v>
      </c>
      <c r="K290" s="29">
        <f>237+1</f>
        <v>238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0</v>
      </c>
      <c r="U290" s="29">
        <v>0</v>
      </c>
      <c r="V290" s="29">
        <v>0</v>
      </c>
      <c r="W290" s="29">
        <v>0</v>
      </c>
      <c r="X290" s="29">
        <v>0</v>
      </c>
      <c r="Y290" s="29">
        <v>4</v>
      </c>
      <c r="Z290" s="29">
        <v>126</v>
      </c>
      <c r="AA290" s="29">
        <v>79</v>
      </c>
      <c r="AB290" s="34">
        <v>221</v>
      </c>
      <c r="AC290" s="35">
        <v>3140</v>
      </c>
      <c r="AD290" s="29"/>
      <c r="AE290" s="35">
        <v>790</v>
      </c>
      <c r="AF290" s="35">
        <v>0</v>
      </c>
      <c r="AG290" s="36">
        <v>803</v>
      </c>
      <c r="AH290" s="37"/>
    </row>
    <row r="291" spans="1:34" ht="15" x14ac:dyDescent="0.25">
      <c r="A291" s="27"/>
      <c r="B291" s="27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</row>
    <row r="292" spans="1:34" ht="15" x14ac:dyDescent="0.25">
      <c r="A292" s="27" t="s">
        <v>301</v>
      </c>
      <c r="B292" s="27"/>
      <c r="C292" s="29"/>
      <c r="D292" s="29"/>
      <c r="E292" s="29"/>
      <c r="F292" s="29"/>
      <c r="G292" s="29"/>
      <c r="H292" s="29"/>
      <c r="I292" s="33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34"/>
      <c r="AC292" s="35"/>
      <c r="AD292" s="29"/>
      <c r="AE292" s="35"/>
      <c r="AF292" s="35"/>
      <c r="AG292" s="36"/>
      <c r="AH292" s="37"/>
    </row>
    <row r="293" spans="1:34" ht="15" x14ac:dyDescent="0.25">
      <c r="A293" s="29" t="s">
        <v>302</v>
      </c>
      <c r="B293" s="32">
        <v>4</v>
      </c>
      <c r="C293" s="29">
        <v>635</v>
      </c>
      <c r="D293" s="29">
        <v>44</v>
      </c>
      <c r="E293" s="29">
        <v>213</v>
      </c>
      <c r="F293" s="29">
        <v>642</v>
      </c>
      <c r="G293" s="29">
        <v>68</v>
      </c>
      <c r="H293" s="29">
        <v>0</v>
      </c>
      <c r="I293" s="33">
        <v>3958</v>
      </c>
      <c r="J293" s="29">
        <f>79-1</f>
        <v>78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>
        <v>0</v>
      </c>
      <c r="V293" s="29">
        <v>0</v>
      </c>
      <c r="W293" s="29">
        <v>0</v>
      </c>
      <c r="X293" s="29">
        <v>0</v>
      </c>
      <c r="Y293" s="29">
        <v>1</v>
      </c>
      <c r="Z293" s="29">
        <v>194</v>
      </c>
      <c r="AA293" s="29">
        <v>0</v>
      </c>
      <c r="AB293" s="34">
        <v>139</v>
      </c>
      <c r="AC293" s="35">
        <v>2361</v>
      </c>
      <c r="AD293" s="29"/>
      <c r="AE293" s="35">
        <v>261</v>
      </c>
      <c r="AF293" s="35">
        <v>0</v>
      </c>
      <c r="AG293" s="36">
        <v>710</v>
      </c>
      <c r="AH293" s="37"/>
    </row>
    <row r="294" spans="1:34" ht="15" x14ac:dyDescent="0.25">
      <c r="A294" s="29" t="s">
        <v>303</v>
      </c>
      <c r="B294" s="32">
        <v>5</v>
      </c>
      <c r="C294" s="29">
        <v>43</v>
      </c>
      <c r="D294" s="29">
        <v>25</v>
      </c>
      <c r="E294" s="29">
        <v>12</v>
      </c>
      <c r="F294" s="29">
        <v>86</v>
      </c>
      <c r="G294" s="29">
        <v>14</v>
      </c>
      <c r="H294" s="29">
        <v>0</v>
      </c>
      <c r="I294" s="33">
        <v>488</v>
      </c>
      <c r="J294" s="29">
        <v>0</v>
      </c>
      <c r="K294" s="29">
        <v>0</v>
      </c>
      <c r="L294" s="29">
        <f>21-21</f>
        <v>0</v>
      </c>
      <c r="M294" s="29">
        <v>57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0</v>
      </c>
      <c r="U294" s="29">
        <v>0</v>
      </c>
      <c r="V294" s="29">
        <v>0</v>
      </c>
      <c r="W294" s="29">
        <v>0</v>
      </c>
      <c r="X294" s="29">
        <v>0</v>
      </c>
      <c r="Y294" s="29">
        <v>0</v>
      </c>
      <c r="Z294" s="29">
        <v>13</v>
      </c>
      <c r="AA294" s="29">
        <v>22</v>
      </c>
      <c r="AB294" s="34">
        <v>8</v>
      </c>
      <c r="AC294" s="35">
        <v>298</v>
      </c>
      <c r="AD294" s="29"/>
      <c r="AE294" s="35">
        <v>67</v>
      </c>
      <c r="AF294" s="35">
        <v>0</v>
      </c>
      <c r="AG294" s="36">
        <v>106</v>
      </c>
      <c r="AH294" s="37">
        <v>57</v>
      </c>
    </row>
    <row r="295" spans="1:34" ht="15" x14ac:dyDescent="0.25">
      <c r="A295" s="29" t="s">
        <v>304</v>
      </c>
      <c r="B295" s="32">
        <v>5</v>
      </c>
      <c r="C295" s="29">
        <v>154</v>
      </c>
      <c r="D295" s="29">
        <v>0</v>
      </c>
      <c r="E295" s="29">
        <v>0</v>
      </c>
      <c r="F295" s="29">
        <v>131</v>
      </c>
      <c r="G295" s="29">
        <v>51</v>
      </c>
      <c r="H295" s="29">
        <v>0</v>
      </c>
      <c r="I295" s="33">
        <v>799</v>
      </c>
      <c r="J295" s="29">
        <v>0</v>
      </c>
      <c r="K295" s="29">
        <v>0</v>
      </c>
      <c r="L295" s="29">
        <v>88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0</v>
      </c>
      <c r="U295" s="29">
        <v>0</v>
      </c>
      <c r="V295" s="29">
        <v>0</v>
      </c>
      <c r="W295" s="29">
        <v>0</v>
      </c>
      <c r="X295" s="29">
        <v>0</v>
      </c>
      <c r="Y295" s="29">
        <v>0</v>
      </c>
      <c r="Z295" s="29">
        <v>14</v>
      </c>
      <c r="AA295" s="29">
        <v>0</v>
      </c>
      <c r="AB295" s="34">
        <v>35</v>
      </c>
      <c r="AC295" s="35">
        <v>546</v>
      </c>
      <c r="AD295" s="29"/>
      <c r="AE295" s="35">
        <v>91</v>
      </c>
      <c r="AF295" s="35">
        <v>0</v>
      </c>
      <c r="AG295" s="36">
        <v>110</v>
      </c>
      <c r="AH295" s="37">
        <v>88</v>
      </c>
    </row>
    <row r="296" spans="1:34" ht="15" x14ac:dyDescent="0.25">
      <c r="A296" s="29" t="s">
        <v>305</v>
      </c>
      <c r="B296" s="32">
        <v>7</v>
      </c>
      <c r="C296" s="29">
        <v>0</v>
      </c>
      <c r="D296" s="29">
        <v>7</v>
      </c>
      <c r="E296" s="29">
        <v>0</v>
      </c>
      <c r="F296" s="29">
        <v>18</v>
      </c>
      <c r="G296" s="29">
        <v>0</v>
      </c>
      <c r="H296" s="29">
        <v>0</v>
      </c>
      <c r="I296" s="33">
        <v>69</v>
      </c>
      <c r="J296" s="29">
        <v>0</v>
      </c>
      <c r="K296" s="29">
        <v>0</v>
      </c>
      <c r="L296" s="29">
        <f>44+5</f>
        <v>49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  <c r="V296" s="29">
        <v>0</v>
      </c>
      <c r="W296" s="29">
        <v>47</v>
      </c>
      <c r="X296" s="29">
        <v>0</v>
      </c>
      <c r="Y296" s="29">
        <v>0</v>
      </c>
      <c r="Z296" s="29">
        <v>0</v>
      </c>
      <c r="AA296" s="29">
        <v>0</v>
      </c>
      <c r="AB296" s="34">
        <v>0</v>
      </c>
      <c r="AC296" s="35">
        <v>51</v>
      </c>
      <c r="AD296" s="29"/>
      <c r="AE296" s="35">
        <v>24</v>
      </c>
      <c r="AF296" s="35">
        <v>0</v>
      </c>
      <c r="AG296" s="36">
        <v>0</v>
      </c>
      <c r="AH296" s="37">
        <v>49</v>
      </c>
    </row>
    <row r="297" spans="1:34" ht="15" x14ac:dyDescent="0.25">
      <c r="A297" s="29" t="s">
        <v>306</v>
      </c>
      <c r="B297" s="32">
        <v>7</v>
      </c>
      <c r="C297" s="29">
        <v>0</v>
      </c>
      <c r="D297" s="29">
        <v>91</v>
      </c>
      <c r="E297" s="29">
        <v>0</v>
      </c>
      <c r="F297" s="29">
        <v>64</v>
      </c>
      <c r="G297" s="29">
        <v>15</v>
      </c>
      <c r="H297" s="29">
        <v>0</v>
      </c>
      <c r="I297" s="33">
        <v>339</v>
      </c>
      <c r="J297" s="29">
        <v>0</v>
      </c>
      <c r="K297" s="29">
        <v>0</v>
      </c>
      <c r="L297" s="29">
        <v>0</v>
      </c>
      <c r="M297" s="29">
        <v>0</v>
      </c>
      <c r="N297" s="29">
        <v>25</v>
      </c>
      <c r="O297" s="29">
        <v>0</v>
      </c>
      <c r="P297" s="29">
        <f>17-17</f>
        <v>0</v>
      </c>
      <c r="Q297" s="29">
        <v>0</v>
      </c>
      <c r="R297" s="29">
        <v>0</v>
      </c>
      <c r="S297" s="29">
        <v>0</v>
      </c>
      <c r="T297" s="29">
        <v>0</v>
      </c>
      <c r="U297" s="29">
        <v>0</v>
      </c>
      <c r="V297" s="29">
        <v>0</v>
      </c>
      <c r="W297" s="29">
        <v>0</v>
      </c>
      <c r="X297" s="29">
        <v>0</v>
      </c>
      <c r="Y297" s="29">
        <v>0</v>
      </c>
      <c r="Z297" s="29">
        <v>88</v>
      </c>
      <c r="AA297" s="29">
        <v>0</v>
      </c>
      <c r="AB297" s="34">
        <v>3</v>
      </c>
      <c r="AC297" s="35">
        <v>253</v>
      </c>
      <c r="AD297" s="29"/>
      <c r="AE297" s="35">
        <v>0</v>
      </c>
      <c r="AF297" s="35">
        <v>0</v>
      </c>
      <c r="AG297" s="36">
        <v>0</v>
      </c>
      <c r="AH297" s="37">
        <v>25</v>
      </c>
    </row>
    <row r="298" spans="1:34" ht="15" x14ac:dyDescent="0.25">
      <c r="A298" s="29" t="s">
        <v>307</v>
      </c>
      <c r="B298" s="32">
        <v>4</v>
      </c>
      <c r="C298" s="29">
        <v>308</v>
      </c>
      <c r="D298" s="29">
        <v>0</v>
      </c>
      <c r="E298" s="29">
        <v>32</v>
      </c>
      <c r="F298" s="29">
        <v>323</v>
      </c>
      <c r="G298" s="29">
        <v>46</v>
      </c>
      <c r="H298" s="29">
        <v>0</v>
      </c>
      <c r="I298" s="33">
        <v>1731</v>
      </c>
      <c r="J298" s="29">
        <v>0</v>
      </c>
      <c r="K298" s="29">
        <v>0</v>
      </c>
      <c r="L298" s="29">
        <v>0</v>
      </c>
      <c r="M298" s="29">
        <f>94-29+18</f>
        <v>83</v>
      </c>
      <c r="N298" s="29">
        <v>0</v>
      </c>
      <c r="O298" s="29">
        <f>113+36</f>
        <v>149</v>
      </c>
      <c r="P298" s="29">
        <f>83-38</f>
        <v>45</v>
      </c>
      <c r="Q298" s="29">
        <v>0</v>
      </c>
      <c r="R298" s="29">
        <v>0</v>
      </c>
      <c r="S298" s="29">
        <v>0</v>
      </c>
      <c r="T298" s="29">
        <v>0</v>
      </c>
      <c r="U298" s="29">
        <v>0</v>
      </c>
      <c r="V298" s="29">
        <v>0</v>
      </c>
      <c r="W298" s="29">
        <v>0</v>
      </c>
      <c r="X298" s="29">
        <v>0</v>
      </c>
      <c r="Y298" s="29">
        <v>0</v>
      </c>
      <c r="Z298" s="29">
        <v>52</v>
      </c>
      <c r="AA298" s="29">
        <v>0</v>
      </c>
      <c r="AB298" s="34">
        <v>32</v>
      </c>
      <c r="AC298" s="35">
        <v>1126</v>
      </c>
      <c r="AD298" s="29"/>
      <c r="AE298" s="35">
        <v>15</v>
      </c>
      <c r="AF298" s="35">
        <v>0</v>
      </c>
      <c r="AG298" s="36">
        <v>270</v>
      </c>
      <c r="AH298" s="37">
        <v>230</v>
      </c>
    </row>
    <row r="299" spans="1:34" ht="15" x14ac:dyDescent="0.25">
      <c r="A299" s="29" t="s">
        <v>308</v>
      </c>
      <c r="B299" s="32">
        <v>5</v>
      </c>
      <c r="C299" s="29">
        <v>84</v>
      </c>
      <c r="D299" s="29">
        <v>0</v>
      </c>
      <c r="E299" s="29">
        <v>0</v>
      </c>
      <c r="F299" s="29">
        <v>105</v>
      </c>
      <c r="G299" s="29">
        <v>44</v>
      </c>
      <c r="H299" s="29">
        <v>0</v>
      </c>
      <c r="I299" s="33">
        <v>763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f>71+6</f>
        <v>77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>
        <v>0</v>
      </c>
      <c r="V299" s="29">
        <v>0</v>
      </c>
      <c r="W299" s="29">
        <v>39</v>
      </c>
      <c r="X299" s="29">
        <v>0</v>
      </c>
      <c r="Y299" s="29">
        <v>0</v>
      </c>
      <c r="Z299" s="29">
        <v>53</v>
      </c>
      <c r="AA299" s="29">
        <v>0</v>
      </c>
      <c r="AB299" s="34">
        <v>11</v>
      </c>
      <c r="AC299" s="35">
        <v>531</v>
      </c>
      <c r="AD299" s="29"/>
      <c r="AE299" s="35">
        <v>0</v>
      </c>
      <c r="AF299" s="35">
        <v>0</v>
      </c>
      <c r="AG299" s="36">
        <v>69</v>
      </c>
      <c r="AH299" s="37">
        <v>77</v>
      </c>
    </row>
    <row r="300" spans="1:34" ht="15" x14ac:dyDescent="0.25">
      <c r="A300" s="29" t="s">
        <v>309</v>
      </c>
      <c r="B300" s="32">
        <v>7</v>
      </c>
      <c r="C300" s="29">
        <v>0</v>
      </c>
      <c r="D300" s="29">
        <v>99</v>
      </c>
      <c r="E300" s="29">
        <v>0</v>
      </c>
      <c r="F300" s="29">
        <v>88</v>
      </c>
      <c r="G300" s="29">
        <v>2</v>
      </c>
      <c r="H300" s="29">
        <v>0</v>
      </c>
      <c r="I300" s="33">
        <v>441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f>74+3</f>
        <v>77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  <c r="V300" s="29">
        <v>0</v>
      </c>
      <c r="W300" s="29">
        <v>0</v>
      </c>
      <c r="X300" s="29">
        <v>30</v>
      </c>
      <c r="Y300" s="29">
        <v>0</v>
      </c>
      <c r="Z300" s="29">
        <v>28</v>
      </c>
      <c r="AA300" s="29">
        <v>15</v>
      </c>
      <c r="AB300" s="34">
        <v>7</v>
      </c>
      <c r="AC300" s="35">
        <v>311</v>
      </c>
      <c r="AD300" s="29"/>
      <c r="AE300" s="35">
        <v>0</v>
      </c>
      <c r="AF300" s="35">
        <v>0</v>
      </c>
      <c r="AG300" s="36">
        <v>0</v>
      </c>
      <c r="AH300" s="37">
        <v>77</v>
      </c>
    </row>
    <row r="301" spans="1:34" ht="15" x14ac:dyDescent="0.25">
      <c r="A301" s="29" t="s">
        <v>310</v>
      </c>
      <c r="B301" s="32">
        <v>5</v>
      </c>
      <c r="C301" s="29">
        <v>70</v>
      </c>
      <c r="D301" s="29">
        <v>31</v>
      </c>
      <c r="E301" s="29">
        <v>27</v>
      </c>
      <c r="F301" s="29">
        <v>124</v>
      </c>
      <c r="G301" s="29">
        <v>18</v>
      </c>
      <c r="H301" s="29">
        <v>0</v>
      </c>
      <c r="I301" s="33">
        <v>786</v>
      </c>
      <c r="J301" s="29">
        <v>0</v>
      </c>
      <c r="K301" s="29">
        <v>0</v>
      </c>
      <c r="L301" s="29">
        <v>0</v>
      </c>
      <c r="M301" s="29">
        <v>0</v>
      </c>
      <c r="N301" s="29">
        <f>71+20</f>
        <v>91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>
        <v>0</v>
      </c>
      <c r="V301" s="29">
        <v>0</v>
      </c>
      <c r="W301" s="29">
        <v>0</v>
      </c>
      <c r="X301" s="29">
        <v>0</v>
      </c>
      <c r="Y301" s="29">
        <v>2</v>
      </c>
      <c r="Z301" s="29">
        <v>116</v>
      </c>
      <c r="AA301" s="29">
        <v>0</v>
      </c>
      <c r="AB301" s="34">
        <v>32</v>
      </c>
      <c r="AC301" s="35">
        <v>456</v>
      </c>
      <c r="AD301" s="29"/>
      <c r="AE301" s="35">
        <v>114</v>
      </c>
      <c r="AF301" s="35">
        <v>0</v>
      </c>
      <c r="AG301" s="36">
        <v>118</v>
      </c>
      <c r="AH301" s="37">
        <v>90</v>
      </c>
    </row>
    <row r="302" spans="1:34" ht="15" x14ac:dyDescent="0.25">
      <c r="A302" s="29" t="s">
        <v>311</v>
      </c>
      <c r="B302" s="32">
        <v>4</v>
      </c>
      <c r="C302" s="29">
        <v>344</v>
      </c>
      <c r="D302" s="29">
        <v>0</v>
      </c>
      <c r="E302" s="29">
        <v>63</v>
      </c>
      <c r="F302" s="29">
        <v>256</v>
      </c>
      <c r="G302" s="29">
        <v>130</v>
      </c>
      <c r="H302" s="29">
        <v>14</v>
      </c>
      <c r="I302" s="33">
        <v>2083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>
        <v>0</v>
      </c>
      <c r="V302" s="29">
        <v>0</v>
      </c>
      <c r="W302" s="29">
        <v>0</v>
      </c>
      <c r="X302" s="29">
        <v>0</v>
      </c>
      <c r="Y302" s="29">
        <v>0</v>
      </c>
      <c r="Z302" s="29">
        <v>36</v>
      </c>
      <c r="AA302" s="29">
        <v>0</v>
      </c>
      <c r="AB302" s="34">
        <v>72</v>
      </c>
      <c r="AC302" s="35">
        <v>1257</v>
      </c>
      <c r="AD302" s="29"/>
      <c r="AE302" s="35">
        <v>301</v>
      </c>
      <c r="AF302" s="35">
        <v>0</v>
      </c>
      <c r="AG302" s="36">
        <v>270</v>
      </c>
      <c r="AH302" s="37"/>
    </row>
    <row r="303" spans="1:34" ht="15" x14ac:dyDescent="0.25">
      <c r="A303" s="29" t="s">
        <v>312</v>
      </c>
      <c r="B303" s="32">
        <v>2</v>
      </c>
      <c r="C303" s="29">
        <v>1329</v>
      </c>
      <c r="D303" s="29">
        <v>161</v>
      </c>
      <c r="E303" s="29">
        <v>444</v>
      </c>
      <c r="F303" s="29">
        <v>1381</v>
      </c>
      <c r="G303" s="29">
        <v>173</v>
      </c>
      <c r="H303" s="29">
        <v>0</v>
      </c>
      <c r="I303" s="33">
        <f>8346-311-66</f>
        <v>7969</v>
      </c>
      <c r="J303" s="29">
        <v>0</v>
      </c>
      <c r="K303" s="29">
        <f>311</f>
        <v>311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0</v>
      </c>
      <c r="U303" s="29">
        <v>0</v>
      </c>
      <c r="V303" s="29">
        <v>0</v>
      </c>
      <c r="W303" s="29">
        <v>0</v>
      </c>
      <c r="X303" s="29">
        <v>0</v>
      </c>
      <c r="Y303" s="29">
        <v>15</v>
      </c>
      <c r="Z303" s="29">
        <v>225</v>
      </c>
      <c r="AA303" s="29">
        <v>455</v>
      </c>
      <c r="AB303" s="34">
        <v>160</v>
      </c>
      <c r="AC303" s="35">
        <v>4778</v>
      </c>
      <c r="AD303" s="29"/>
      <c r="AE303" s="35">
        <v>842</v>
      </c>
      <c r="AF303" s="35">
        <v>0</v>
      </c>
      <c r="AG303" s="36">
        <v>1170</v>
      </c>
      <c r="AH303" s="37"/>
    </row>
    <row r="304" spans="1:34" ht="15" x14ac:dyDescent="0.25">
      <c r="A304" s="27"/>
      <c r="B304" s="27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</row>
    <row r="305" spans="1:34" ht="15" x14ac:dyDescent="0.25">
      <c r="A305" s="27" t="s">
        <v>313</v>
      </c>
      <c r="B305" s="27"/>
      <c r="C305" s="29"/>
      <c r="D305" s="29"/>
      <c r="E305" s="29"/>
      <c r="F305" s="29"/>
      <c r="G305" s="29"/>
      <c r="H305" s="29"/>
      <c r="I305" s="33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34"/>
      <c r="AC305" s="35"/>
      <c r="AD305" s="29"/>
      <c r="AE305" s="35"/>
      <c r="AF305" s="35"/>
      <c r="AG305" s="36"/>
      <c r="AH305" s="37"/>
    </row>
    <row r="306" spans="1:34" ht="15" x14ac:dyDescent="0.25">
      <c r="A306" s="29" t="s">
        <v>314</v>
      </c>
      <c r="B306" s="32">
        <v>5</v>
      </c>
      <c r="C306" s="29">
        <v>125</v>
      </c>
      <c r="D306" s="29">
        <v>58</v>
      </c>
      <c r="E306" s="29">
        <v>0</v>
      </c>
      <c r="F306" s="29">
        <v>179</v>
      </c>
      <c r="G306" s="29">
        <v>0</v>
      </c>
      <c r="H306" s="29">
        <v>0</v>
      </c>
      <c r="I306" s="33">
        <v>774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>
        <v>0</v>
      </c>
      <c r="V306" s="29">
        <v>0</v>
      </c>
      <c r="W306" s="29">
        <v>0</v>
      </c>
      <c r="X306" s="29">
        <v>0</v>
      </c>
      <c r="Y306" s="29">
        <v>2</v>
      </c>
      <c r="Z306" s="29">
        <v>14</v>
      </c>
      <c r="AA306" s="29">
        <v>0</v>
      </c>
      <c r="AB306" s="34">
        <v>13</v>
      </c>
      <c r="AC306" s="35">
        <v>536</v>
      </c>
      <c r="AD306" s="29"/>
      <c r="AE306" s="35">
        <v>21</v>
      </c>
      <c r="AF306" s="35">
        <v>0</v>
      </c>
      <c r="AG306" s="36">
        <v>45</v>
      </c>
      <c r="AH306" s="37"/>
    </row>
    <row r="307" spans="1:34" ht="15" x14ac:dyDescent="0.25">
      <c r="A307" s="29" t="s">
        <v>315</v>
      </c>
      <c r="B307" s="32">
        <v>7</v>
      </c>
      <c r="C307" s="29">
        <v>36</v>
      </c>
      <c r="D307" s="29">
        <v>87</v>
      </c>
      <c r="E307" s="29">
        <v>0</v>
      </c>
      <c r="F307" s="29">
        <v>119</v>
      </c>
      <c r="G307" s="29">
        <v>0</v>
      </c>
      <c r="H307" s="29">
        <v>0</v>
      </c>
      <c r="I307" s="33">
        <v>594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>
        <v>0</v>
      </c>
      <c r="V307" s="29">
        <v>0</v>
      </c>
      <c r="W307" s="29">
        <v>0</v>
      </c>
      <c r="X307" s="29">
        <v>0</v>
      </c>
      <c r="Y307" s="29">
        <v>2</v>
      </c>
      <c r="Z307" s="29">
        <v>2</v>
      </c>
      <c r="AA307" s="29">
        <v>0</v>
      </c>
      <c r="AB307" s="34">
        <v>23</v>
      </c>
      <c r="AC307" s="35">
        <v>375</v>
      </c>
      <c r="AD307" s="29"/>
      <c r="AE307" s="35">
        <v>106</v>
      </c>
      <c r="AF307" s="35">
        <v>0</v>
      </c>
      <c r="AG307" s="36">
        <v>90</v>
      </c>
      <c r="AH307" s="37"/>
    </row>
    <row r="308" spans="1:34" ht="15" x14ac:dyDescent="0.25">
      <c r="A308" s="29" t="s">
        <v>316</v>
      </c>
      <c r="B308" s="32">
        <v>7</v>
      </c>
      <c r="C308" s="29">
        <v>66</v>
      </c>
      <c r="D308" s="29">
        <v>116</v>
      </c>
      <c r="E308" s="29">
        <v>0</v>
      </c>
      <c r="F308" s="29">
        <v>211</v>
      </c>
      <c r="G308" s="29">
        <v>0</v>
      </c>
      <c r="H308" s="29">
        <v>0</v>
      </c>
      <c r="I308" s="33">
        <v>1017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>
        <v>0</v>
      </c>
      <c r="V308" s="29">
        <v>0</v>
      </c>
      <c r="W308" s="29">
        <v>0</v>
      </c>
      <c r="X308" s="29">
        <v>0</v>
      </c>
      <c r="Y308" s="29">
        <v>1</v>
      </c>
      <c r="Z308" s="29">
        <v>46</v>
      </c>
      <c r="AA308" s="29">
        <v>0</v>
      </c>
      <c r="AB308" s="34">
        <v>1</v>
      </c>
      <c r="AC308" s="35">
        <v>645</v>
      </c>
      <c r="AD308" s="29"/>
      <c r="AE308" s="35">
        <v>60</v>
      </c>
      <c r="AF308" s="35">
        <v>0</v>
      </c>
      <c r="AG308" s="36">
        <v>180</v>
      </c>
      <c r="AH308" s="37"/>
    </row>
    <row r="309" spans="1:34" ht="15" x14ac:dyDescent="0.25">
      <c r="A309" s="29" t="s">
        <v>317</v>
      </c>
      <c r="B309" s="32">
        <v>7</v>
      </c>
      <c r="C309" s="29">
        <v>43</v>
      </c>
      <c r="D309" s="29">
        <v>159</v>
      </c>
      <c r="E309" s="29">
        <v>0</v>
      </c>
      <c r="F309" s="29">
        <v>215</v>
      </c>
      <c r="G309" s="29">
        <v>0</v>
      </c>
      <c r="H309" s="29">
        <v>0</v>
      </c>
      <c r="I309" s="33">
        <v>1174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0</v>
      </c>
      <c r="U309" s="29">
        <v>0</v>
      </c>
      <c r="V309" s="29">
        <v>0</v>
      </c>
      <c r="W309" s="29">
        <v>0</v>
      </c>
      <c r="X309" s="29">
        <v>0</v>
      </c>
      <c r="Y309" s="29">
        <v>0</v>
      </c>
      <c r="Z309" s="29">
        <v>205</v>
      </c>
      <c r="AA309" s="29">
        <v>0</v>
      </c>
      <c r="AB309" s="34">
        <v>3</v>
      </c>
      <c r="AC309" s="35">
        <v>748</v>
      </c>
      <c r="AD309" s="29"/>
      <c r="AE309" s="35">
        <v>10</v>
      </c>
      <c r="AF309" s="35">
        <v>0</v>
      </c>
      <c r="AG309" s="36">
        <v>140</v>
      </c>
      <c r="AH309" s="37"/>
    </row>
    <row r="310" spans="1:34" ht="15" x14ac:dyDescent="0.25">
      <c r="A310" s="29" t="s">
        <v>318</v>
      </c>
      <c r="B310" s="32">
        <v>7</v>
      </c>
      <c r="C310" s="29">
        <v>46</v>
      </c>
      <c r="D310" s="29">
        <v>58</v>
      </c>
      <c r="E310" s="29">
        <v>15</v>
      </c>
      <c r="F310" s="29">
        <v>106</v>
      </c>
      <c r="G310" s="29">
        <v>28</v>
      </c>
      <c r="H310" s="29">
        <v>0</v>
      </c>
      <c r="I310" s="33">
        <v>663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0</v>
      </c>
      <c r="U310" s="29">
        <v>0</v>
      </c>
      <c r="V310" s="29">
        <v>0</v>
      </c>
      <c r="W310" s="29">
        <v>0</v>
      </c>
      <c r="X310" s="29">
        <v>0</v>
      </c>
      <c r="Y310" s="29">
        <v>0</v>
      </c>
      <c r="Z310" s="29">
        <v>63</v>
      </c>
      <c r="AA310" s="29">
        <v>0</v>
      </c>
      <c r="AB310" s="34">
        <v>16</v>
      </c>
      <c r="AC310" s="35">
        <v>445</v>
      </c>
      <c r="AD310" s="29"/>
      <c r="AE310" s="35">
        <v>53</v>
      </c>
      <c r="AF310" s="35">
        <v>0</v>
      </c>
      <c r="AG310" s="36">
        <v>67</v>
      </c>
      <c r="AH310" s="37"/>
    </row>
    <row r="311" spans="1:34" ht="15" x14ac:dyDescent="0.25">
      <c r="A311" s="29" t="s">
        <v>319</v>
      </c>
      <c r="B311" s="32">
        <v>7</v>
      </c>
      <c r="C311" s="29">
        <v>26</v>
      </c>
      <c r="D311" s="29">
        <v>68</v>
      </c>
      <c r="E311" s="29">
        <v>0</v>
      </c>
      <c r="F311" s="29">
        <v>148</v>
      </c>
      <c r="G311" s="29">
        <v>0</v>
      </c>
      <c r="H311" s="29">
        <v>0</v>
      </c>
      <c r="I311" s="33">
        <v>721</v>
      </c>
      <c r="J311" s="29">
        <v>0</v>
      </c>
      <c r="K311" s="29">
        <v>0</v>
      </c>
      <c r="L311" s="29">
        <v>0</v>
      </c>
      <c r="M311" s="29">
        <v>0</v>
      </c>
      <c r="N311" s="29">
        <f>83+2</f>
        <v>85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>
        <v>0</v>
      </c>
      <c r="V311" s="29">
        <v>0</v>
      </c>
      <c r="W311" s="29">
        <v>0</v>
      </c>
      <c r="X311" s="29">
        <v>0</v>
      </c>
      <c r="Y311" s="29">
        <v>0</v>
      </c>
      <c r="Z311" s="29">
        <v>142</v>
      </c>
      <c r="AA311" s="29">
        <v>0</v>
      </c>
      <c r="AB311" s="34">
        <v>6</v>
      </c>
      <c r="AC311" s="35">
        <v>480</v>
      </c>
      <c r="AD311" s="29"/>
      <c r="AE311" s="35">
        <v>99</v>
      </c>
      <c r="AF311" s="35">
        <v>0</v>
      </c>
      <c r="AG311" s="36">
        <v>89</v>
      </c>
      <c r="AH311" s="37">
        <v>85</v>
      </c>
    </row>
    <row r="312" spans="1:34" ht="15" x14ac:dyDescent="0.25">
      <c r="A312" s="29" t="s">
        <v>320</v>
      </c>
      <c r="B312" s="32">
        <v>5</v>
      </c>
      <c r="C312" s="29">
        <v>210</v>
      </c>
      <c r="D312" s="29">
        <v>86</v>
      </c>
      <c r="E312" s="29">
        <v>0</v>
      </c>
      <c r="F312" s="29">
        <f>269+9</f>
        <v>278</v>
      </c>
      <c r="G312" s="29">
        <v>38</v>
      </c>
      <c r="H312" s="29">
        <v>0</v>
      </c>
      <c r="I312" s="33">
        <v>1643</v>
      </c>
      <c r="J312" s="29">
        <v>0</v>
      </c>
      <c r="K312" s="29">
        <v>0</v>
      </c>
      <c r="L312" s="29">
        <v>0</v>
      </c>
      <c r="M312" s="29">
        <f>144-14</f>
        <v>130</v>
      </c>
      <c r="N312" s="29">
        <v>0</v>
      </c>
      <c r="O312" s="29">
        <v>0</v>
      </c>
      <c r="P312" s="29">
        <v>0</v>
      </c>
      <c r="Q312" s="29">
        <v>0</v>
      </c>
      <c r="R312" s="29">
        <v>39</v>
      </c>
      <c r="S312" s="29">
        <v>30</v>
      </c>
      <c r="T312" s="29">
        <v>0</v>
      </c>
      <c r="U312" s="29">
        <v>0</v>
      </c>
      <c r="V312" s="29">
        <v>0</v>
      </c>
      <c r="W312" s="29">
        <v>0</v>
      </c>
      <c r="X312" s="29">
        <v>0</v>
      </c>
      <c r="Y312" s="29">
        <v>3</v>
      </c>
      <c r="Z312" s="29">
        <v>103</v>
      </c>
      <c r="AA312" s="29">
        <v>36</v>
      </c>
      <c r="AB312" s="34">
        <v>34</v>
      </c>
      <c r="AC312" s="35">
        <v>1035</v>
      </c>
      <c r="AD312" s="29"/>
      <c r="AE312" s="35">
        <v>144</v>
      </c>
      <c r="AF312" s="35">
        <v>0</v>
      </c>
      <c r="AG312" s="36">
        <v>280</v>
      </c>
      <c r="AH312" s="37">
        <v>130</v>
      </c>
    </row>
    <row r="313" spans="1:34" ht="15" x14ac:dyDescent="0.25">
      <c r="A313" s="29" t="s">
        <v>321</v>
      </c>
      <c r="B313" s="32">
        <v>7</v>
      </c>
      <c r="C313" s="29">
        <v>62</v>
      </c>
      <c r="D313" s="29">
        <v>45</v>
      </c>
      <c r="E313" s="29">
        <v>19</v>
      </c>
      <c r="F313" s="29">
        <v>92</v>
      </c>
      <c r="G313" s="29">
        <v>0</v>
      </c>
      <c r="H313" s="29">
        <v>0</v>
      </c>
      <c r="I313" s="33">
        <v>498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>
        <v>0</v>
      </c>
      <c r="V313" s="29">
        <v>0</v>
      </c>
      <c r="W313" s="29">
        <v>0</v>
      </c>
      <c r="X313" s="29">
        <v>0</v>
      </c>
      <c r="Y313" s="29">
        <v>2</v>
      </c>
      <c r="Z313" s="29">
        <v>11</v>
      </c>
      <c r="AA313" s="29">
        <v>0</v>
      </c>
      <c r="AB313" s="34">
        <v>5</v>
      </c>
      <c r="AC313" s="35">
        <v>308</v>
      </c>
      <c r="AD313" s="29"/>
      <c r="AE313" s="35">
        <v>48</v>
      </c>
      <c r="AF313" s="35">
        <v>0</v>
      </c>
      <c r="AG313" s="36">
        <v>80</v>
      </c>
      <c r="AH313" s="37"/>
    </row>
    <row r="314" spans="1:34" ht="15" x14ac:dyDescent="0.25">
      <c r="A314" s="29" t="s">
        <v>322</v>
      </c>
      <c r="B314" s="32">
        <v>7</v>
      </c>
      <c r="C314" s="29">
        <v>0</v>
      </c>
      <c r="D314" s="29">
        <v>78</v>
      </c>
      <c r="E314" s="29">
        <v>0</v>
      </c>
      <c r="F314" s="29">
        <v>73</v>
      </c>
      <c r="G314" s="29">
        <v>0</v>
      </c>
      <c r="H314" s="29">
        <v>0</v>
      </c>
      <c r="I314" s="33">
        <v>346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>
        <v>0</v>
      </c>
      <c r="V314" s="29">
        <v>0</v>
      </c>
      <c r="W314" s="29">
        <v>0</v>
      </c>
      <c r="X314" s="29">
        <v>0</v>
      </c>
      <c r="Y314" s="29">
        <v>0</v>
      </c>
      <c r="Z314" s="29">
        <v>18</v>
      </c>
      <c r="AA314" s="29">
        <v>0</v>
      </c>
      <c r="AB314" s="34">
        <v>3</v>
      </c>
      <c r="AC314" s="35">
        <v>203</v>
      </c>
      <c r="AD314" s="29"/>
      <c r="AE314" s="35">
        <v>3</v>
      </c>
      <c r="AF314" s="35">
        <v>0</v>
      </c>
      <c r="AG314" s="36">
        <v>51</v>
      </c>
      <c r="AH314" s="37"/>
    </row>
    <row r="315" spans="1:34" ht="15" x14ac:dyDescent="0.25">
      <c r="A315" s="29" t="s">
        <v>323</v>
      </c>
      <c r="B315" s="32">
        <v>2</v>
      </c>
      <c r="C315" s="29">
        <v>1318</v>
      </c>
      <c r="D315" s="29">
        <v>145</v>
      </c>
      <c r="E315" s="29">
        <v>82</v>
      </c>
      <c r="F315" s="29">
        <v>1494</v>
      </c>
      <c r="G315" s="29">
        <v>92</v>
      </c>
      <c r="H315" s="29">
        <v>0</v>
      </c>
      <c r="I315" s="33">
        <v>7977</v>
      </c>
      <c r="J315" s="29">
        <v>296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>
        <v>0</v>
      </c>
      <c r="V315" s="29">
        <v>0</v>
      </c>
      <c r="W315" s="29">
        <v>83</v>
      </c>
      <c r="X315" s="29">
        <v>0</v>
      </c>
      <c r="Y315" s="29">
        <v>23</v>
      </c>
      <c r="Z315" s="29">
        <v>118</v>
      </c>
      <c r="AA315" s="29">
        <v>230</v>
      </c>
      <c r="AB315" s="34">
        <v>162</v>
      </c>
      <c r="AC315" s="35">
        <v>4814</v>
      </c>
      <c r="AD315" s="29"/>
      <c r="AE315" s="35">
        <v>1508</v>
      </c>
      <c r="AF315" s="35">
        <v>0</v>
      </c>
      <c r="AG315" s="36">
        <v>1600</v>
      </c>
      <c r="AH315" s="37"/>
    </row>
    <row r="316" spans="1:34" ht="15" x14ac:dyDescent="0.25">
      <c r="A316" s="27"/>
      <c r="B316" s="27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</row>
    <row r="317" spans="1:34" ht="15" x14ac:dyDescent="0.25">
      <c r="A317" s="27" t="s">
        <v>324</v>
      </c>
      <c r="B317" s="27"/>
      <c r="C317" s="29"/>
      <c r="D317" s="29"/>
      <c r="E317" s="29"/>
      <c r="F317" s="29"/>
      <c r="G317" s="29"/>
      <c r="H317" s="29"/>
      <c r="I317" s="33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34"/>
      <c r="AC317" s="35"/>
      <c r="AD317" s="29"/>
      <c r="AE317" s="35"/>
      <c r="AF317" s="35"/>
      <c r="AG317" s="36"/>
      <c r="AH317" s="37"/>
    </row>
    <row r="318" spans="1:34" ht="15" x14ac:dyDescent="0.25">
      <c r="A318" s="29" t="s">
        <v>325</v>
      </c>
      <c r="B318" s="32">
        <v>7</v>
      </c>
      <c r="C318" s="29">
        <v>0</v>
      </c>
      <c r="D318" s="29">
        <v>41</v>
      </c>
      <c r="E318" s="29">
        <v>0</v>
      </c>
      <c r="F318" s="29">
        <v>52</v>
      </c>
      <c r="G318" s="29">
        <v>0</v>
      </c>
      <c r="H318" s="29">
        <v>0</v>
      </c>
      <c r="I318" s="33">
        <v>287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>
        <v>0</v>
      </c>
      <c r="V318" s="29">
        <v>0</v>
      </c>
      <c r="W318" s="29">
        <v>0</v>
      </c>
      <c r="X318" s="29">
        <v>0</v>
      </c>
      <c r="Y318" s="29">
        <v>0</v>
      </c>
      <c r="Z318" s="29">
        <v>15</v>
      </c>
      <c r="AA318" s="29">
        <v>0</v>
      </c>
      <c r="AB318" s="34">
        <v>1</v>
      </c>
      <c r="AC318" s="35">
        <v>183</v>
      </c>
      <c r="AD318" s="29"/>
      <c r="AE318" s="35">
        <v>0</v>
      </c>
      <c r="AF318" s="35">
        <v>0</v>
      </c>
      <c r="AG318" s="36">
        <v>37</v>
      </c>
      <c r="AH318" s="37"/>
    </row>
    <row r="319" spans="1:34" ht="15" x14ac:dyDescent="0.25">
      <c r="A319" s="29" t="s">
        <v>326</v>
      </c>
      <c r="B319" s="32">
        <v>5</v>
      </c>
      <c r="C319" s="29">
        <v>172</v>
      </c>
      <c r="D319" s="29">
        <v>0</v>
      </c>
      <c r="E319" s="29">
        <v>37</v>
      </c>
      <c r="F319" s="29">
        <v>181</v>
      </c>
      <c r="G319" s="29">
        <v>53</v>
      </c>
      <c r="H319" s="29">
        <v>0</v>
      </c>
      <c r="I319" s="33">
        <v>1277</v>
      </c>
      <c r="J319" s="29">
        <v>0</v>
      </c>
      <c r="K319" s="29">
        <v>0</v>
      </c>
      <c r="L319" s="29">
        <v>0</v>
      </c>
      <c r="M319" s="29">
        <v>103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>
        <v>0</v>
      </c>
      <c r="V319" s="29">
        <v>0</v>
      </c>
      <c r="W319" s="29">
        <v>51</v>
      </c>
      <c r="X319" s="29">
        <v>0</v>
      </c>
      <c r="Y319" s="29">
        <v>0</v>
      </c>
      <c r="Z319" s="29">
        <v>55</v>
      </c>
      <c r="AA319" s="29">
        <v>41</v>
      </c>
      <c r="AB319" s="34">
        <v>48</v>
      </c>
      <c r="AC319" s="35">
        <v>768</v>
      </c>
      <c r="AD319" s="29"/>
      <c r="AE319" s="35">
        <v>114</v>
      </c>
      <c r="AF319" s="35">
        <v>0</v>
      </c>
      <c r="AG319" s="36">
        <v>200</v>
      </c>
      <c r="AH319" s="37">
        <v>103</v>
      </c>
    </row>
    <row r="320" spans="1:34" ht="15" x14ac:dyDescent="0.25">
      <c r="A320" s="29" t="s">
        <v>327</v>
      </c>
      <c r="B320" s="32">
        <v>5</v>
      </c>
      <c r="C320" s="29">
        <v>177</v>
      </c>
      <c r="D320" s="29">
        <v>0</v>
      </c>
      <c r="E320" s="29">
        <v>0</v>
      </c>
      <c r="F320" s="29">
        <v>176</v>
      </c>
      <c r="G320" s="29">
        <v>79</v>
      </c>
      <c r="H320" s="29">
        <v>0</v>
      </c>
      <c r="I320" s="33">
        <v>1145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  <c r="V320" s="29">
        <v>0</v>
      </c>
      <c r="W320" s="29">
        <v>0</v>
      </c>
      <c r="X320" s="29">
        <v>0</v>
      </c>
      <c r="Y320" s="29">
        <v>0</v>
      </c>
      <c r="Z320" s="29">
        <v>94</v>
      </c>
      <c r="AA320" s="29">
        <v>0</v>
      </c>
      <c r="AB320" s="34">
        <v>8</v>
      </c>
      <c r="AC320" s="35">
        <v>820</v>
      </c>
      <c r="AD320" s="29"/>
      <c r="AE320" s="35">
        <v>103</v>
      </c>
      <c r="AF320" s="35">
        <v>0</v>
      </c>
      <c r="AG320" s="36">
        <v>92</v>
      </c>
      <c r="AH320" s="37"/>
    </row>
    <row r="321" spans="1:34" ht="15" x14ac:dyDescent="0.25">
      <c r="A321" s="29" t="s">
        <v>328</v>
      </c>
      <c r="B321" s="32">
        <v>7</v>
      </c>
      <c r="C321" s="29">
        <v>55</v>
      </c>
      <c r="D321" s="29">
        <v>192</v>
      </c>
      <c r="E321" s="29">
        <v>26</v>
      </c>
      <c r="F321" s="29">
        <v>214</v>
      </c>
      <c r="G321" s="29">
        <v>86</v>
      </c>
      <c r="H321" s="29">
        <v>0</v>
      </c>
      <c r="I321" s="33">
        <v>1085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0</v>
      </c>
      <c r="U321" s="29">
        <v>0</v>
      </c>
      <c r="V321" s="29">
        <v>0</v>
      </c>
      <c r="W321" s="29">
        <v>0</v>
      </c>
      <c r="X321" s="29">
        <v>0</v>
      </c>
      <c r="Y321" s="29">
        <v>2</v>
      </c>
      <c r="Z321" s="29">
        <v>58</v>
      </c>
      <c r="AA321" s="29">
        <v>0</v>
      </c>
      <c r="AB321" s="34">
        <v>18</v>
      </c>
      <c r="AC321" s="35">
        <v>831</v>
      </c>
      <c r="AD321" s="29"/>
      <c r="AE321" s="35">
        <v>65</v>
      </c>
      <c r="AF321" s="35">
        <v>0</v>
      </c>
      <c r="AG321" s="36">
        <v>0</v>
      </c>
      <c r="AH321" s="37"/>
    </row>
    <row r="322" spans="1:34" ht="15" x14ac:dyDescent="0.25">
      <c r="A322" s="29" t="s">
        <v>329</v>
      </c>
      <c r="B322" s="32">
        <v>1</v>
      </c>
      <c r="C322" s="29">
        <v>1000</v>
      </c>
      <c r="D322" s="29">
        <v>0</v>
      </c>
      <c r="E322" s="29">
        <v>21</v>
      </c>
      <c r="F322" s="29">
        <v>1070</v>
      </c>
      <c r="G322" s="29">
        <v>460</v>
      </c>
      <c r="H322" s="29">
        <v>0</v>
      </c>
      <c r="I322" s="33">
        <v>6880</v>
      </c>
      <c r="J322" s="29">
        <v>111</v>
      </c>
      <c r="K322" s="29">
        <v>160</v>
      </c>
      <c r="L322" s="29">
        <v>0</v>
      </c>
      <c r="M322" s="29">
        <v>0</v>
      </c>
      <c r="N322" s="29">
        <v>148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>
        <v>0</v>
      </c>
      <c r="V322" s="29">
        <v>0</v>
      </c>
      <c r="W322" s="29">
        <v>0</v>
      </c>
      <c r="X322" s="29">
        <v>0</v>
      </c>
      <c r="Y322" s="29">
        <v>5</v>
      </c>
      <c r="Z322" s="29">
        <v>130</v>
      </c>
      <c r="AA322" s="29">
        <v>38</v>
      </c>
      <c r="AB322" s="34">
        <v>189</v>
      </c>
      <c r="AC322" s="35">
        <v>4500</v>
      </c>
      <c r="AD322" s="29"/>
      <c r="AE322" s="35">
        <v>1500</v>
      </c>
      <c r="AF322" s="35">
        <v>0</v>
      </c>
      <c r="AG322" s="36">
        <v>1010</v>
      </c>
      <c r="AH322" s="37"/>
    </row>
    <row r="323" spans="1:34" x14ac:dyDescent="0.25">
      <c r="A323" s="41"/>
      <c r="B323" s="41"/>
      <c r="C323" s="41"/>
      <c r="D323" s="41"/>
      <c r="E323" s="41"/>
      <c r="F323" s="41"/>
      <c r="G323" s="41"/>
      <c r="H323" s="41"/>
      <c r="I323" s="42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</row>
    <row r="324" spans="1:34" x14ac:dyDescent="0.25">
      <c r="A324" s="41"/>
      <c r="B324" s="41"/>
      <c r="C324" s="41"/>
      <c r="D324" s="41"/>
      <c r="E324" s="41"/>
      <c r="F324" s="41"/>
      <c r="G324" s="41"/>
      <c r="H324" s="41"/>
      <c r="I324" s="42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</row>
    <row r="325" spans="1:34" x14ac:dyDescent="0.25">
      <c r="A325" s="41"/>
      <c r="B325" s="41"/>
      <c r="C325" s="41"/>
      <c r="D325" s="41"/>
      <c r="E325" s="41"/>
      <c r="F325" s="41"/>
      <c r="G325" s="41"/>
      <c r="H325" s="41"/>
      <c r="I325" s="42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</row>
    <row r="326" spans="1:34" x14ac:dyDescent="0.25">
      <c r="A326" s="41"/>
      <c r="B326" s="41"/>
      <c r="C326" s="41"/>
      <c r="D326" s="41"/>
      <c r="E326" s="41"/>
      <c r="F326" s="41"/>
      <c r="G326" s="41"/>
      <c r="H326" s="41"/>
      <c r="I326" s="42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</row>
    <row r="327" spans="1:34" x14ac:dyDescent="0.25">
      <c r="A327" s="41"/>
      <c r="B327" s="41"/>
      <c r="C327" s="41"/>
      <c r="D327" s="41"/>
      <c r="E327" s="41"/>
      <c r="F327" s="41"/>
      <c r="G327" s="41"/>
      <c r="H327" s="41"/>
      <c r="I327" s="42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</row>
    <row r="328" spans="1:34" x14ac:dyDescent="0.25">
      <c r="A328" s="41"/>
      <c r="B328" s="41"/>
      <c r="C328" s="41"/>
      <c r="D328" s="41"/>
      <c r="E328" s="41"/>
      <c r="F328" s="41"/>
      <c r="G328" s="41"/>
      <c r="H328" s="41"/>
      <c r="I328" s="42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</row>
    <row r="329" spans="1:34" x14ac:dyDescent="0.25">
      <c r="A329" s="41"/>
      <c r="B329" s="41"/>
      <c r="C329" s="41"/>
      <c r="D329" s="41"/>
      <c r="E329" s="41"/>
      <c r="F329" s="41"/>
      <c r="G329" s="41"/>
      <c r="H329" s="41"/>
      <c r="I329" s="42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</row>
    <row r="330" spans="1:34" x14ac:dyDescent="0.25">
      <c r="A330" s="41"/>
      <c r="B330" s="41"/>
      <c r="C330" s="41"/>
      <c r="D330" s="41"/>
      <c r="E330" s="41"/>
      <c r="F330" s="41"/>
      <c r="G330" s="41"/>
      <c r="H330" s="41"/>
      <c r="I330" s="42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</row>
    <row r="331" spans="1:34" x14ac:dyDescent="0.25">
      <c r="A331" s="41"/>
      <c r="B331" s="41"/>
      <c r="C331" s="41"/>
      <c r="D331" s="41"/>
      <c r="E331" s="41"/>
      <c r="F331" s="41"/>
      <c r="G331" s="41"/>
      <c r="H331" s="41"/>
      <c r="I331" s="42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</row>
    <row r="332" spans="1:34" x14ac:dyDescent="0.25">
      <c r="A332" s="41"/>
      <c r="B332" s="41"/>
      <c r="C332" s="41"/>
      <c r="D332" s="41"/>
      <c r="E332" s="41"/>
      <c r="F332" s="41"/>
      <c r="G332" s="41"/>
      <c r="H332" s="41"/>
      <c r="I332" s="42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</row>
    <row r="333" spans="1:34" x14ac:dyDescent="0.25">
      <c r="A333" s="41"/>
      <c r="B333" s="41"/>
      <c r="C333" s="41"/>
      <c r="D333" s="41"/>
      <c r="E333" s="41"/>
      <c r="F333" s="41"/>
      <c r="G333" s="41"/>
      <c r="H333" s="41"/>
      <c r="I333" s="42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</row>
    <row r="334" spans="1:34" x14ac:dyDescent="0.25">
      <c r="A334" s="41"/>
      <c r="B334" s="41"/>
      <c r="C334" s="41"/>
      <c r="D334" s="41"/>
      <c r="E334" s="41"/>
      <c r="F334" s="41"/>
      <c r="G334" s="41"/>
      <c r="H334" s="41"/>
      <c r="I334" s="42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</row>
    <row r="335" spans="1:34" x14ac:dyDescent="0.25">
      <c r="A335" s="41"/>
      <c r="B335" s="41"/>
      <c r="C335" s="41"/>
      <c r="D335" s="41"/>
      <c r="E335" s="41"/>
      <c r="F335" s="41"/>
      <c r="G335" s="41"/>
      <c r="H335" s="41"/>
      <c r="I335" s="42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</row>
    <row r="336" spans="1:34" x14ac:dyDescent="0.25">
      <c r="A336" s="41"/>
      <c r="B336" s="41"/>
      <c r="C336" s="41"/>
      <c r="D336" s="41"/>
      <c r="E336" s="41"/>
      <c r="F336" s="41"/>
      <c r="G336" s="41"/>
      <c r="H336" s="41"/>
      <c r="I336" s="42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</row>
    <row r="337" spans="1:32" x14ac:dyDescent="0.25">
      <c r="A337" s="41"/>
      <c r="B337" s="41"/>
      <c r="C337" s="41"/>
      <c r="D337" s="41"/>
      <c r="E337" s="41"/>
      <c r="F337" s="41"/>
      <c r="G337" s="41"/>
      <c r="H337" s="41"/>
      <c r="I337" s="42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</row>
    <row r="338" spans="1:32" x14ac:dyDescent="0.25">
      <c r="A338" s="41"/>
      <c r="B338" s="41"/>
      <c r="C338" s="41"/>
      <c r="D338" s="41"/>
      <c r="E338" s="41"/>
      <c r="F338" s="41"/>
      <c r="G338" s="41"/>
      <c r="H338" s="41"/>
      <c r="I338" s="42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</row>
    <row r="339" spans="1:32" x14ac:dyDescent="0.25">
      <c r="A339" s="41"/>
      <c r="B339" s="41"/>
      <c r="C339" s="41"/>
      <c r="D339" s="41"/>
      <c r="E339" s="41"/>
      <c r="F339" s="41"/>
      <c r="G339" s="41"/>
      <c r="H339" s="41"/>
      <c r="I339" s="42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</row>
    <row r="340" spans="1:32" x14ac:dyDescent="0.25">
      <c r="A340" s="41"/>
      <c r="B340" s="41"/>
      <c r="C340" s="41"/>
      <c r="D340" s="41"/>
      <c r="E340" s="41"/>
      <c r="F340" s="41"/>
      <c r="G340" s="41"/>
      <c r="H340" s="41"/>
      <c r="I340" s="42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</row>
    <row r="341" spans="1:32" x14ac:dyDescent="0.25">
      <c r="A341" s="41"/>
      <c r="B341" s="41"/>
      <c r="C341" s="41"/>
      <c r="D341" s="41"/>
      <c r="E341" s="41"/>
      <c r="F341" s="41"/>
      <c r="G341" s="41"/>
      <c r="H341" s="41"/>
      <c r="I341" s="42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</row>
    <row r="342" spans="1:32" x14ac:dyDescent="0.25">
      <c r="A342" s="41"/>
      <c r="B342" s="41"/>
      <c r="C342" s="41"/>
      <c r="D342" s="41"/>
      <c r="E342" s="41"/>
      <c r="F342" s="41"/>
      <c r="G342" s="41"/>
      <c r="H342" s="41"/>
      <c r="I342" s="42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</row>
    <row r="343" spans="1:32" x14ac:dyDescent="0.25">
      <c r="A343" s="41"/>
      <c r="B343" s="41"/>
      <c r="C343" s="41"/>
      <c r="D343" s="41"/>
      <c r="E343" s="41"/>
      <c r="F343" s="41"/>
      <c r="G343" s="41"/>
      <c r="H343" s="41"/>
      <c r="I343" s="42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</row>
    <row r="344" spans="1:32" x14ac:dyDescent="0.25">
      <c r="A344" s="41"/>
      <c r="B344" s="41"/>
      <c r="C344" s="41"/>
      <c r="D344" s="41"/>
      <c r="E344" s="41"/>
      <c r="F344" s="41"/>
      <c r="G344" s="41"/>
      <c r="H344" s="41"/>
      <c r="I344" s="42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</row>
    <row r="345" spans="1:32" x14ac:dyDescent="0.25">
      <c r="A345" s="41"/>
      <c r="B345" s="41"/>
      <c r="C345" s="41"/>
      <c r="D345" s="41"/>
      <c r="E345" s="41"/>
      <c r="F345" s="41"/>
      <c r="G345" s="41"/>
      <c r="H345" s="41"/>
      <c r="I345" s="42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</row>
    <row r="346" spans="1:32" x14ac:dyDescent="0.25">
      <c r="A346" s="41"/>
      <c r="B346" s="41"/>
      <c r="C346" s="41"/>
      <c r="D346" s="41"/>
      <c r="E346" s="41"/>
      <c r="F346" s="41"/>
      <c r="G346" s="41"/>
      <c r="H346" s="41"/>
      <c r="I346" s="42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</row>
    <row r="347" spans="1:32" x14ac:dyDescent="0.25">
      <c r="A347" s="41"/>
      <c r="B347" s="41"/>
      <c r="C347" s="41"/>
      <c r="D347" s="41"/>
      <c r="E347" s="41"/>
      <c r="F347" s="41"/>
      <c r="G347" s="41"/>
      <c r="H347" s="41"/>
      <c r="I347" s="42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</row>
    <row r="348" spans="1:32" x14ac:dyDescent="0.25">
      <c r="A348" s="41"/>
      <c r="B348" s="41"/>
      <c r="C348" s="41"/>
      <c r="D348" s="41"/>
      <c r="E348" s="41"/>
      <c r="F348" s="41"/>
      <c r="G348" s="41"/>
      <c r="H348" s="41"/>
      <c r="I348" s="42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</row>
    <row r="349" spans="1:32" x14ac:dyDescent="0.25">
      <c r="A349" s="41"/>
      <c r="B349" s="41"/>
      <c r="C349" s="41"/>
      <c r="D349" s="41"/>
      <c r="E349" s="41"/>
      <c r="F349" s="41"/>
      <c r="G349" s="41"/>
      <c r="H349" s="41"/>
      <c r="I349" s="42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</row>
    <row r="350" spans="1:32" x14ac:dyDescent="0.25">
      <c r="A350" s="41"/>
      <c r="B350" s="41"/>
      <c r="C350" s="41"/>
      <c r="D350" s="41"/>
      <c r="E350" s="41"/>
      <c r="F350" s="41"/>
      <c r="G350" s="41"/>
      <c r="H350" s="41"/>
      <c r="I350" s="42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</row>
    <row r="351" spans="1:32" x14ac:dyDescent="0.25">
      <c r="A351" s="41"/>
      <c r="B351" s="41"/>
      <c r="C351" s="41"/>
      <c r="D351" s="41"/>
      <c r="E351" s="41"/>
      <c r="F351" s="41"/>
      <c r="G351" s="41"/>
      <c r="H351" s="41"/>
      <c r="I351" s="42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</row>
    <row r="352" spans="1:32" x14ac:dyDescent="0.25">
      <c r="A352" s="41"/>
      <c r="B352" s="41"/>
      <c r="C352" s="41"/>
      <c r="D352" s="41"/>
      <c r="E352" s="41"/>
      <c r="F352" s="41"/>
      <c r="G352" s="41"/>
      <c r="H352" s="41"/>
      <c r="I352" s="42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</row>
    <row r="353" spans="1:32" x14ac:dyDescent="0.25">
      <c r="A353" s="41"/>
      <c r="B353" s="41"/>
      <c r="C353" s="41"/>
      <c r="D353" s="41"/>
      <c r="E353" s="41"/>
      <c r="F353" s="41"/>
      <c r="G353" s="41"/>
      <c r="H353" s="41"/>
      <c r="I353" s="42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</row>
    <row r="354" spans="1:32" x14ac:dyDescent="0.25">
      <c r="A354" s="41"/>
      <c r="B354" s="41"/>
      <c r="C354" s="41"/>
      <c r="D354" s="41"/>
      <c r="E354" s="41"/>
      <c r="F354" s="41"/>
      <c r="G354" s="41"/>
      <c r="H354" s="41"/>
      <c r="I354" s="42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</row>
    <row r="355" spans="1:32" x14ac:dyDescent="0.25">
      <c r="A355" s="41"/>
      <c r="B355" s="41"/>
      <c r="C355" s="41"/>
      <c r="D355" s="41"/>
      <c r="E355" s="41"/>
      <c r="F355" s="41"/>
      <c r="G355" s="41"/>
      <c r="H355" s="41"/>
      <c r="I355" s="42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</row>
    <row r="356" spans="1:32" x14ac:dyDescent="0.25">
      <c r="A356" s="41"/>
      <c r="B356" s="41"/>
      <c r="C356" s="41"/>
      <c r="D356" s="41"/>
      <c r="E356" s="41"/>
      <c r="F356" s="41"/>
      <c r="G356" s="41"/>
      <c r="H356" s="41"/>
      <c r="I356" s="42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</row>
    <row r="357" spans="1:32" x14ac:dyDescent="0.25">
      <c r="A357" s="41"/>
      <c r="B357" s="41"/>
      <c r="C357" s="41"/>
      <c r="D357" s="41"/>
      <c r="E357" s="41"/>
      <c r="F357" s="41"/>
      <c r="G357" s="41"/>
      <c r="H357" s="41"/>
      <c r="I357" s="42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</row>
    <row r="358" spans="1:32" x14ac:dyDescent="0.25">
      <c r="A358" s="41"/>
      <c r="B358" s="41"/>
      <c r="C358" s="41"/>
      <c r="D358" s="41"/>
      <c r="E358" s="41"/>
      <c r="F358" s="41"/>
      <c r="G358" s="41"/>
      <c r="H358" s="41"/>
      <c r="I358" s="42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</row>
    <row r="359" spans="1:32" x14ac:dyDescent="0.25">
      <c r="A359" s="41"/>
      <c r="B359" s="41"/>
      <c r="C359" s="41"/>
      <c r="D359" s="41"/>
      <c r="E359" s="41"/>
      <c r="F359" s="41"/>
      <c r="G359" s="41"/>
      <c r="H359" s="41"/>
      <c r="I359" s="42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</row>
    <row r="360" spans="1:32" x14ac:dyDescent="0.25">
      <c r="A360" s="41"/>
      <c r="B360" s="41"/>
      <c r="C360" s="41"/>
      <c r="D360" s="41"/>
      <c r="E360" s="41"/>
      <c r="F360" s="41"/>
      <c r="G360" s="41"/>
      <c r="H360" s="41"/>
      <c r="I360" s="42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</row>
    <row r="361" spans="1:32" x14ac:dyDescent="0.25">
      <c r="A361" s="41"/>
      <c r="B361" s="41"/>
      <c r="C361" s="41"/>
      <c r="D361" s="41"/>
      <c r="E361" s="41"/>
      <c r="F361" s="41"/>
      <c r="G361" s="41"/>
      <c r="H361" s="41"/>
      <c r="I361" s="42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</row>
    <row r="362" spans="1:32" x14ac:dyDescent="0.25">
      <c r="A362" s="41"/>
      <c r="B362" s="41"/>
      <c r="C362" s="41"/>
      <c r="D362" s="41"/>
      <c r="E362" s="41"/>
      <c r="F362" s="41"/>
      <c r="G362" s="41"/>
      <c r="H362" s="41"/>
      <c r="I362" s="42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</row>
    <row r="363" spans="1:32" x14ac:dyDescent="0.25">
      <c r="A363" s="41"/>
      <c r="B363" s="41"/>
      <c r="C363" s="41"/>
      <c r="D363" s="41"/>
      <c r="E363" s="41"/>
      <c r="F363" s="41"/>
      <c r="G363" s="41"/>
      <c r="H363" s="41"/>
      <c r="I363" s="42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</row>
    <row r="364" spans="1:32" x14ac:dyDescent="0.25">
      <c r="A364" s="41"/>
      <c r="B364" s="41"/>
      <c r="C364" s="41"/>
      <c r="D364" s="41"/>
      <c r="E364" s="41"/>
      <c r="F364" s="41"/>
      <c r="G364" s="41"/>
      <c r="H364" s="41"/>
      <c r="I364" s="42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</row>
    <row r="365" spans="1:32" x14ac:dyDescent="0.25">
      <c r="A365" s="41"/>
      <c r="B365" s="41"/>
      <c r="C365" s="41"/>
      <c r="D365" s="41"/>
      <c r="E365" s="41"/>
      <c r="F365" s="41"/>
      <c r="G365" s="41"/>
      <c r="H365" s="41"/>
      <c r="I365" s="42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</row>
    <row r="366" spans="1:32" x14ac:dyDescent="0.25">
      <c r="A366" s="41"/>
      <c r="B366" s="41"/>
      <c r="C366" s="41"/>
      <c r="D366" s="41"/>
      <c r="E366" s="41"/>
      <c r="F366" s="41"/>
      <c r="G366" s="41"/>
      <c r="H366" s="41"/>
      <c r="I366" s="42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</row>
    <row r="367" spans="1:32" x14ac:dyDescent="0.25">
      <c r="A367" s="41"/>
      <c r="B367" s="41"/>
      <c r="C367" s="41"/>
      <c r="D367" s="41"/>
      <c r="E367" s="41"/>
      <c r="F367" s="41"/>
      <c r="G367" s="41"/>
      <c r="H367" s="41"/>
      <c r="I367" s="42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</row>
    <row r="368" spans="1:32" x14ac:dyDescent="0.25">
      <c r="A368" s="41"/>
      <c r="B368" s="41"/>
      <c r="C368" s="41"/>
      <c r="D368" s="41"/>
      <c r="E368" s="41"/>
      <c r="F368" s="41"/>
      <c r="G368" s="41"/>
      <c r="H368" s="41"/>
      <c r="I368" s="42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</row>
    <row r="369" spans="1:32" x14ac:dyDescent="0.25">
      <c r="A369" s="41"/>
      <c r="B369" s="41"/>
      <c r="C369" s="41"/>
      <c r="D369" s="41"/>
      <c r="E369" s="41"/>
      <c r="F369" s="41"/>
      <c r="G369" s="41"/>
      <c r="H369" s="41"/>
      <c r="I369" s="42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</row>
    <row r="370" spans="1:32" x14ac:dyDescent="0.25">
      <c r="A370" s="41"/>
      <c r="B370" s="41"/>
      <c r="C370" s="41"/>
      <c r="D370" s="41"/>
      <c r="E370" s="41"/>
      <c r="F370" s="41"/>
      <c r="G370" s="41"/>
      <c r="H370" s="41"/>
      <c r="I370" s="42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</row>
    <row r="371" spans="1:32" x14ac:dyDescent="0.25">
      <c r="A371" s="41"/>
      <c r="B371" s="41"/>
      <c r="C371" s="41"/>
      <c r="D371" s="41"/>
      <c r="E371" s="41"/>
      <c r="F371" s="41"/>
      <c r="G371" s="41"/>
      <c r="H371" s="41"/>
      <c r="I371" s="42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</row>
    <row r="372" spans="1:32" x14ac:dyDescent="0.25">
      <c r="A372" s="41"/>
      <c r="B372" s="41"/>
      <c r="C372" s="41"/>
      <c r="D372" s="41"/>
      <c r="E372" s="41"/>
      <c r="F372" s="41"/>
      <c r="G372" s="41"/>
      <c r="H372" s="41"/>
      <c r="I372" s="42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</row>
    <row r="373" spans="1:32" x14ac:dyDescent="0.25">
      <c r="A373" s="41"/>
      <c r="B373" s="41"/>
      <c r="C373" s="41"/>
      <c r="D373" s="41"/>
      <c r="E373" s="41"/>
      <c r="F373" s="41"/>
      <c r="G373" s="41"/>
      <c r="H373" s="41"/>
      <c r="I373" s="42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</row>
    <row r="374" spans="1:32" x14ac:dyDescent="0.25">
      <c r="A374" s="41"/>
      <c r="B374" s="41"/>
      <c r="C374" s="41"/>
      <c r="D374" s="41"/>
      <c r="E374" s="41"/>
      <c r="F374" s="41"/>
      <c r="G374" s="41"/>
      <c r="H374" s="41"/>
      <c r="I374" s="42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</row>
    <row r="375" spans="1:32" x14ac:dyDescent="0.25">
      <c r="A375" s="41"/>
      <c r="B375" s="41"/>
      <c r="C375" s="41"/>
      <c r="D375" s="41"/>
      <c r="E375" s="41"/>
      <c r="F375" s="41"/>
      <c r="G375" s="41"/>
      <c r="H375" s="41"/>
      <c r="I375" s="42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</row>
    <row r="376" spans="1:32" x14ac:dyDescent="0.25">
      <c r="A376" s="41"/>
      <c r="B376" s="41"/>
      <c r="C376" s="41"/>
      <c r="D376" s="41"/>
      <c r="E376" s="41"/>
      <c r="F376" s="41"/>
      <c r="G376" s="41"/>
      <c r="H376" s="41"/>
      <c r="I376" s="42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</row>
    <row r="377" spans="1:32" x14ac:dyDescent="0.25">
      <c r="A377" s="41"/>
      <c r="B377" s="41"/>
      <c r="C377" s="41"/>
      <c r="D377" s="41"/>
      <c r="E377" s="41"/>
      <c r="F377" s="41"/>
      <c r="G377" s="41"/>
      <c r="H377" s="41"/>
      <c r="I377" s="42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</row>
    <row r="378" spans="1:32" x14ac:dyDescent="0.25">
      <c r="A378" s="41"/>
      <c r="B378" s="41"/>
      <c r="C378" s="41"/>
      <c r="D378" s="41"/>
      <c r="E378" s="41"/>
      <c r="F378" s="41"/>
      <c r="G378" s="41"/>
      <c r="H378" s="41"/>
      <c r="I378" s="42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</row>
    <row r="379" spans="1:32" x14ac:dyDescent="0.25">
      <c r="A379" s="41"/>
      <c r="B379" s="41"/>
      <c r="C379" s="41"/>
      <c r="D379" s="41"/>
      <c r="E379" s="41"/>
      <c r="F379" s="41"/>
      <c r="G379" s="41"/>
      <c r="H379" s="41"/>
      <c r="I379" s="42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</row>
    <row r="380" spans="1:32" x14ac:dyDescent="0.25">
      <c r="A380" s="41"/>
      <c r="B380" s="41"/>
      <c r="C380" s="41"/>
      <c r="D380" s="41"/>
      <c r="E380" s="41"/>
      <c r="F380" s="41"/>
      <c r="G380" s="41"/>
      <c r="H380" s="41"/>
      <c r="I380" s="42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</row>
    <row r="381" spans="1:32" x14ac:dyDescent="0.25">
      <c r="A381" s="41"/>
      <c r="B381" s="41"/>
      <c r="C381" s="41"/>
      <c r="D381" s="41"/>
      <c r="E381" s="41"/>
      <c r="F381" s="41"/>
      <c r="G381" s="41"/>
      <c r="H381" s="41"/>
      <c r="I381" s="42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</row>
    <row r="382" spans="1:32" x14ac:dyDescent="0.25">
      <c r="A382" s="41"/>
      <c r="B382" s="41"/>
      <c r="C382" s="41"/>
      <c r="D382" s="41"/>
      <c r="E382" s="41"/>
      <c r="F382" s="41"/>
      <c r="G382" s="41"/>
      <c r="H382" s="41"/>
      <c r="I382" s="42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</row>
    <row r="383" spans="1:32" x14ac:dyDescent="0.25">
      <c r="A383" s="41"/>
      <c r="B383" s="41"/>
      <c r="C383" s="41"/>
      <c r="D383" s="41"/>
      <c r="E383" s="41"/>
      <c r="F383" s="41"/>
      <c r="G383" s="41"/>
      <c r="H383" s="41"/>
      <c r="I383" s="42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</row>
    <row r="384" spans="1:32" x14ac:dyDescent="0.25">
      <c r="A384" s="41"/>
      <c r="B384" s="41"/>
      <c r="C384" s="41"/>
      <c r="D384" s="41"/>
      <c r="E384" s="41"/>
      <c r="F384" s="41"/>
      <c r="G384" s="41"/>
      <c r="H384" s="41"/>
      <c r="I384" s="42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</row>
    <row r="385" spans="1:32" x14ac:dyDescent="0.25">
      <c r="A385" s="41"/>
      <c r="B385" s="41"/>
      <c r="C385" s="41"/>
      <c r="D385" s="41"/>
      <c r="E385" s="41"/>
      <c r="F385" s="41"/>
      <c r="G385" s="41"/>
      <c r="H385" s="41"/>
      <c r="I385" s="42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</row>
    <row r="386" spans="1:32" x14ac:dyDescent="0.25">
      <c r="A386" s="41"/>
      <c r="B386" s="41"/>
      <c r="C386" s="41"/>
      <c r="D386" s="41"/>
      <c r="E386" s="41"/>
      <c r="F386" s="41"/>
      <c r="G386" s="41"/>
      <c r="H386" s="41"/>
      <c r="I386" s="42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</row>
    <row r="387" spans="1:32" x14ac:dyDescent="0.25">
      <c r="A387" s="41"/>
      <c r="B387" s="41"/>
      <c r="C387" s="41"/>
      <c r="D387" s="41"/>
      <c r="E387" s="41"/>
      <c r="F387" s="41"/>
      <c r="G387" s="41"/>
      <c r="H387" s="41"/>
      <c r="I387" s="42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</row>
    <row r="388" spans="1:32" x14ac:dyDescent="0.25">
      <c r="A388" s="41"/>
      <c r="B388" s="41"/>
      <c r="C388" s="41"/>
      <c r="D388" s="41"/>
      <c r="E388" s="41"/>
      <c r="F388" s="41"/>
      <c r="G388" s="41"/>
      <c r="H388" s="41"/>
      <c r="I388" s="42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</row>
    <row r="389" spans="1:32" x14ac:dyDescent="0.25">
      <c r="A389" s="41"/>
      <c r="B389" s="41"/>
      <c r="C389" s="41"/>
      <c r="D389" s="41"/>
      <c r="E389" s="41"/>
      <c r="F389" s="41"/>
      <c r="G389" s="41"/>
      <c r="H389" s="41"/>
      <c r="I389" s="42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</row>
    <row r="390" spans="1:32" x14ac:dyDescent="0.25">
      <c r="A390" s="41"/>
      <c r="B390" s="41"/>
      <c r="C390" s="41"/>
      <c r="D390" s="41"/>
      <c r="E390" s="41"/>
      <c r="F390" s="41"/>
      <c r="G390" s="41"/>
      <c r="H390" s="41"/>
      <c r="I390" s="42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</row>
    <row r="391" spans="1:32" x14ac:dyDescent="0.25">
      <c r="A391" s="41"/>
      <c r="B391" s="41"/>
      <c r="C391" s="41"/>
      <c r="D391" s="41"/>
      <c r="E391" s="41"/>
      <c r="F391" s="41"/>
      <c r="G391" s="41"/>
      <c r="H391" s="41"/>
      <c r="I391" s="42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</row>
    <row r="392" spans="1:32" x14ac:dyDescent="0.25">
      <c r="A392" s="41"/>
      <c r="B392" s="41"/>
      <c r="C392" s="41"/>
      <c r="D392" s="41"/>
      <c r="E392" s="41"/>
      <c r="F392" s="41"/>
      <c r="G392" s="41"/>
      <c r="H392" s="41"/>
      <c r="I392" s="42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</row>
    <row r="393" spans="1:32" x14ac:dyDescent="0.25">
      <c r="A393" s="41"/>
      <c r="B393" s="41"/>
      <c r="C393" s="41"/>
      <c r="D393" s="41"/>
      <c r="E393" s="41"/>
      <c r="F393" s="41"/>
      <c r="G393" s="41"/>
      <c r="H393" s="41"/>
      <c r="I393" s="42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</row>
    <row r="394" spans="1:32" x14ac:dyDescent="0.25">
      <c r="A394" s="41"/>
      <c r="B394" s="41"/>
      <c r="C394" s="41"/>
      <c r="D394" s="41"/>
      <c r="E394" s="41"/>
      <c r="F394" s="41"/>
      <c r="G394" s="41"/>
      <c r="H394" s="41"/>
      <c r="I394" s="42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</row>
    <row r="395" spans="1:32" x14ac:dyDescent="0.25">
      <c r="A395" s="41"/>
      <c r="B395" s="41"/>
      <c r="C395" s="41"/>
      <c r="D395" s="41"/>
      <c r="E395" s="41"/>
      <c r="F395" s="41"/>
      <c r="G395" s="41"/>
      <c r="H395" s="41"/>
      <c r="I395" s="42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</row>
    <row r="396" spans="1:32" x14ac:dyDescent="0.25">
      <c r="A396" s="41"/>
      <c r="B396" s="41"/>
      <c r="C396" s="41"/>
      <c r="D396" s="41"/>
      <c r="E396" s="41"/>
      <c r="F396" s="41"/>
      <c r="G396" s="41"/>
      <c r="H396" s="41"/>
      <c r="I396" s="42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</row>
    <row r="397" spans="1:32" x14ac:dyDescent="0.25">
      <c r="A397" s="41"/>
      <c r="B397" s="41"/>
      <c r="C397" s="41"/>
      <c r="D397" s="41"/>
      <c r="E397" s="41"/>
      <c r="F397" s="41"/>
      <c r="G397" s="41"/>
      <c r="H397" s="41"/>
      <c r="I397" s="42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</row>
    <row r="398" spans="1:32" x14ac:dyDescent="0.25">
      <c r="A398" s="41"/>
      <c r="B398" s="41"/>
      <c r="C398" s="41"/>
      <c r="D398" s="41"/>
      <c r="E398" s="41"/>
      <c r="F398" s="41"/>
      <c r="G398" s="41"/>
      <c r="H398" s="41"/>
      <c r="I398" s="42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</row>
    <row r="399" spans="1:32" x14ac:dyDescent="0.25">
      <c r="A399" s="41"/>
      <c r="B399" s="41"/>
      <c r="C399" s="41"/>
      <c r="D399" s="41"/>
      <c r="E399" s="41"/>
      <c r="F399" s="41"/>
      <c r="G399" s="41"/>
      <c r="H399" s="41"/>
      <c r="I399" s="42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</row>
    <row r="400" spans="1:32" x14ac:dyDescent="0.25">
      <c r="A400" s="41"/>
      <c r="B400" s="41"/>
      <c r="C400" s="41"/>
      <c r="D400" s="41"/>
      <c r="E400" s="41"/>
      <c r="F400" s="41"/>
      <c r="G400" s="41"/>
      <c r="H400" s="41"/>
      <c r="I400" s="42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</row>
    <row r="401" spans="1:32" x14ac:dyDescent="0.25">
      <c r="A401" s="41"/>
      <c r="B401" s="41"/>
      <c r="C401" s="41"/>
      <c r="D401" s="41"/>
      <c r="E401" s="41"/>
      <c r="F401" s="41"/>
      <c r="G401" s="41"/>
      <c r="H401" s="41"/>
      <c r="I401" s="42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</row>
    <row r="402" spans="1:32" x14ac:dyDescent="0.25">
      <c r="A402" s="41"/>
      <c r="B402" s="41"/>
      <c r="C402" s="41"/>
      <c r="D402" s="41"/>
      <c r="E402" s="41"/>
      <c r="F402" s="41"/>
      <c r="G402" s="41"/>
      <c r="H402" s="41"/>
      <c r="I402" s="42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</row>
    <row r="403" spans="1:32" x14ac:dyDescent="0.25">
      <c r="A403" s="41"/>
      <c r="B403" s="41"/>
      <c r="C403" s="41"/>
      <c r="D403" s="41"/>
      <c r="E403" s="41"/>
      <c r="F403" s="41"/>
      <c r="G403" s="41"/>
      <c r="H403" s="41"/>
      <c r="I403" s="42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</row>
    <row r="404" spans="1:32" x14ac:dyDescent="0.25">
      <c r="A404" s="41"/>
      <c r="B404" s="41"/>
      <c r="C404" s="41"/>
      <c r="D404" s="41"/>
      <c r="E404" s="41"/>
      <c r="F404" s="41"/>
      <c r="G404" s="41"/>
      <c r="H404" s="41"/>
      <c r="I404" s="42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</row>
    <row r="405" spans="1:32" x14ac:dyDescent="0.25">
      <c r="A405" s="41"/>
      <c r="B405" s="41"/>
      <c r="C405" s="41"/>
      <c r="D405" s="41"/>
      <c r="E405" s="41"/>
      <c r="F405" s="41"/>
      <c r="G405" s="41"/>
      <c r="H405" s="41"/>
      <c r="I405" s="42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</row>
    <row r="406" spans="1:32" x14ac:dyDescent="0.25">
      <c r="A406" s="41"/>
      <c r="B406" s="41"/>
      <c r="C406" s="41"/>
      <c r="D406" s="41"/>
      <c r="E406" s="41"/>
      <c r="F406" s="41"/>
      <c r="G406" s="41"/>
      <c r="H406" s="41"/>
      <c r="I406" s="42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</row>
    <row r="407" spans="1:32" x14ac:dyDescent="0.25">
      <c r="A407" s="41"/>
      <c r="B407" s="41"/>
      <c r="C407" s="41"/>
      <c r="D407" s="41"/>
      <c r="E407" s="41"/>
      <c r="F407" s="41"/>
      <c r="G407" s="41"/>
      <c r="H407" s="41"/>
      <c r="I407" s="42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</row>
    <row r="408" spans="1:32" x14ac:dyDescent="0.25">
      <c r="A408" s="41"/>
      <c r="B408" s="41"/>
      <c r="C408" s="41"/>
      <c r="D408" s="41"/>
      <c r="E408" s="41"/>
      <c r="F408" s="41"/>
      <c r="G408" s="41"/>
      <c r="H408" s="41"/>
      <c r="I408" s="42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</row>
    <row r="409" spans="1:32" x14ac:dyDescent="0.25">
      <c r="A409" s="41"/>
      <c r="B409" s="41"/>
      <c r="C409" s="41"/>
      <c r="D409" s="41"/>
      <c r="E409" s="41"/>
      <c r="F409" s="41"/>
      <c r="G409" s="41"/>
      <c r="H409" s="41"/>
      <c r="I409" s="42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</row>
    <row r="410" spans="1:32" x14ac:dyDescent="0.25">
      <c r="A410" s="41"/>
      <c r="B410" s="41"/>
      <c r="C410" s="41"/>
      <c r="D410" s="41"/>
      <c r="E410" s="41"/>
      <c r="F410" s="41"/>
      <c r="G410" s="41"/>
      <c r="H410" s="41"/>
      <c r="I410" s="42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</row>
    <row r="411" spans="1:32" x14ac:dyDescent="0.25">
      <c r="A411" s="41"/>
      <c r="B411" s="41"/>
      <c r="C411" s="41"/>
      <c r="D411" s="41"/>
      <c r="E411" s="41"/>
      <c r="F411" s="41"/>
      <c r="G411" s="41"/>
      <c r="H411" s="41"/>
      <c r="I411" s="42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</row>
    <row r="412" spans="1:32" x14ac:dyDescent="0.25">
      <c r="A412" s="41"/>
      <c r="B412" s="41"/>
      <c r="C412" s="41"/>
      <c r="D412" s="41"/>
      <c r="E412" s="41"/>
      <c r="F412" s="41"/>
      <c r="G412" s="41"/>
      <c r="H412" s="41"/>
      <c r="I412" s="42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</row>
    <row r="413" spans="1:32" x14ac:dyDescent="0.25">
      <c r="A413" s="41"/>
      <c r="B413" s="41"/>
      <c r="C413" s="41"/>
      <c r="D413" s="41"/>
      <c r="E413" s="41"/>
      <c r="F413" s="41"/>
      <c r="G413" s="41"/>
      <c r="H413" s="41"/>
      <c r="I413" s="42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</row>
    <row r="414" spans="1:32" x14ac:dyDescent="0.25">
      <c r="A414" s="41"/>
      <c r="B414" s="41"/>
      <c r="C414" s="41"/>
      <c r="D414" s="41"/>
      <c r="E414" s="41"/>
      <c r="F414" s="41"/>
      <c r="G414" s="41"/>
      <c r="H414" s="41"/>
      <c r="I414" s="42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</row>
    <row r="415" spans="1:32" x14ac:dyDescent="0.25">
      <c r="A415" s="41"/>
      <c r="B415" s="41"/>
      <c r="C415" s="41"/>
      <c r="D415" s="41"/>
      <c r="E415" s="41"/>
      <c r="F415" s="41"/>
      <c r="G415" s="41"/>
      <c r="H415" s="41"/>
      <c r="I415" s="42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</row>
    <row r="416" spans="1:32" x14ac:dyDescent="0.25">
      <c r="A416" s="41"/>
      <c r="B416" s="41"/>
      <c r="C416" s="41"/>
      <c r="D416" s="41"/>
      <c r="E416" s="41"/>
      <c r="F416" s="41"/>
      <c r="G416" s="41"/>
      <c r="H416" s="41"/>
      <c r="I416" s="42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</row>
    <row r="417" spans="1:32" x14ac:dyDescent="0.25">
      <c r="A417" s="41"/>
      <c r="B417" s="41"/>
      <c r="C417" s="41"/>
      <c r="D417" s="41"/>
      <c r="E417" s="41"/>
      <c r="F417" s="41"/>
      <c r="G417" s="41"/>
      <c r="H417" s="41"/>
      <c r="I417" s="42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</row>
    <row r="418" spans="1:32" x14ac:dyDescent="0.25">
      <c r="A418" s="41"/>
      <c r="B418" s="41"/>
      <c r="C418" s="41"/>
      <c r="D418" s="41"/>
      <c r="E418" s="41"/>
      <c r="F418" s="41"/>
      <c r="G418" s="41"/>
      <c r="H418" s="41"/>
      <c r="I418" s="42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</row>
    <row r="419" spans="1:32" x14ac:dyDescent="0.25">
      <c r="A419" s="41"/>
      <c r="B419" s="41"/>
      <c r="C419" s="41"/>
      <c r="D419" s="41"/>
      <c r="E419" s="41"/>
      <c r="F419" s="41"/>
      <c r="G419" s="41"/>
      <c r="H419" s="41"/>
      <c r="I419" s="42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</row>
    <row r="420" spans="1:32" x14ac:dyDescent="0.25">
      <c r="A420" s="41"/>
      <c r="B420" s="41"/>
      <c r="C420" s="41"/>
      <c r="D420" s="41"/>
      <c r="E420" s="41"/>
      <c r="F420" s="41"/>
      <c r="G420" s="41"/>
      <c r="H420" s="41"/>
      <c r="I420" s="42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</row>
    <row r="421" spans="1:32" x14ac:dyDescent="0.25">
      <c r="A421" s="41"/>
      <c r="B421" s="41"/>
      <c r="C421" s="41"/>
      <c r="D421" s="41"/>
      <c r="E421" s="41"/>
      <c r="F421" s="41"/>
      <c r="G421" s="41"/>
      <c r="H421" s="41"/>
      <c r="I421" s="42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</row>
    <row r="422" spans="1:32" x14ac:dyDescent="0.25">
      <c r="A422" s="41"/>
      <c r="B422" s="41"/>
      <c r="C422" s="41"/>
      <c r="D422" s="41"/>
      <c r="E422" s="41"/>
      <c r="F422" s="41"/>
      <c r="G422" s="41"/>
      <c r="H422" s="41"/>
      <c r="I422" s="42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</row>
    <row r="423" spans="1:32" x14ac:dyDescent="0.25">
      <c r="A423" s="41"/>
      <c r="B423" s="41"/>
      <c r="C423" s="41"/>
      <c r="D423" s="41"/>
      <c r="E423" s="41"/>
      <c r="F423" s="41"/>
      <c r="G423" s="41"/>
      <c r="H423" s="41"/>
      <c r="I423" s="42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</row>
    <row r="424" spans="1:32" x14ac:dyDescent="0.25">
      <c r="A424" s="41"/>
      <c r="B424" s="41"/>
      <c r="C424" s="41"/>
      <c r="D424" s="41"/>
      <c r="E424" s="41"/>
      <c r="F424" s="41"/>
      <c r="G424" s="41"/>
      <c r="H424" s="41"/>
      <c r="I424" s="42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</row>
    <row r="425" spans="1:32" x14ac:dyDescent="0.25">
      <c r="A425" s="41"/>
      <c r="B425" s="41"/>
      <c r="C425" s="41"/>
      <c r="D425" s="41"/>
      <c r="E425" s="41"/>
      <c r="F425" s="41"/>
      <c r="G425" s="41"/>
      <c r="H425" s="41"/>
      <c r="I425" s="42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</row>
    <row r="426" spans="1:32" x14ac:dyDescent="0.25">
      <c r="A426" s="41"/>
      <c r="B426" s="41"/>
      <c r="C426" s="41"/>
      <c r="D426" s="41"/>
      <c r="E426" s="41"/>
      <c r="F426" s="41"/>
      <c r="G426" s="41"/>
      <c r="H426" s="41"/>
      <c r="I426" s="42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</row>
    <row r="427" spans="1:32" x14ac:dyDescent="0.25">
      <c r="A427" s="41"/>
      <c r="B427" s="41"/>
      <c r="C427" s="41"/>
      <c r="D427" s="41"/>
      <c r="E427" s="41"/>
      <c r="F427" s="41"/>
      <c r="G427" s="41"/>
      <c r="H427" s="41"/>
      <c r="I427" s="42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</row>
    <row r="428" spans="1:32" x14ac:dyDescent="0.25">
      <c r="A428" s="41"/>
      <c r="B428" s="41"/>
      <c r="C428" s="41"/>
      <c r="D428" s="41"/>
      <c r="E428" s="41"/>
      <c r="F428" s="41"/>
      <c r="G428" s="41"/>
      <c r="H428" s="41"/>
      <c r="I428" s="42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</row>
    <row r="429" spans="1:32" x14ac:dyDescent="0.25">
      <c r="A429" s="41"/>
      <c r="B429" s="41"/>
      <c r="C429" s="41"/>
      <c r="D429" s="41"/>
      <c r="E429" s="41"/>
      <c r="F429" s="41"/>
      <c r="G429" s="41"/>
      <c r="H429" s="41"/>
      <c r="I429" s="42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</row>
    <row r="430" spans="1:32" x14ac:dyDescent="0.25">
      <c r="A430" s="41"/>
      <c r="B430" s="41"/>
      <c r="C430" s="41"/>
      <c r="D430" s="41"/>
      <c r="E430" s="41"/>
      <c r="F430" s="41"/>
      <c r="G430" s="41"/>
      <c r="H430" s="41"/>
      <c r="I430" s="42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</row>
    <row r="431" spans="1:32" x14ac:dyDescent="0.25">
      <c r="A431" s="41"/>
      <c r="B431" s="41"/>
      <c r="C431" s="41"/>
      <c r="D431" s="41"/>
      <c r="E431" s="41"/>
      <c r="F431" s="41"/>
      <c r="G431" s="41"/>
      <c r="H431" s="41"/>
      <c r="I431" s="42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</row>
    <row r="432" spans="1:32" x14ac:dyDescent="0.25">
      <c r="A432" s="41"/>
      <c r="B432" s="41"/>
      <c r="C432" s="41"/>
      <c r="D432" s="41"/>
      <c r="E432" s="41"/>
      <c r="F432" s="41"/>
      <c r="G432" s="41"/>
      <c r="H432" s="41"/>
      <c r="I432" s="42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</row>
    <row r="433" spans="1:32" x14ac:dyDescent="0.25">
      <c r="A433" s="41"/>
      <c r="B433" s="41"/>
      <c r="C433" s="41"/>
      <c r="D433" s="41"/>
      <c r="E433" s="41"/>
      <c r="F433" s="41"/>
      <c r="G433" s="41"/>
      <c r="H433" s="41"/>
      <c r="I433" s="42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</row>
    <row r="434" spans="1:32" x14ac:dyDescent="0.25">
      <c r="A434" s="41"/>
      <c r="B434" s="41"/>
      <c r="C434" s="41"/>
      <c r="D434" s="41"/>
      <c r="E434" s="41"/>
      <c r="F434" s="41"/>
      <c r="G434" s="41"/>
      <c r="H434" s="41"/>
      <c r="I434" s="42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</row>
    <row r="435" spans="1:32" x14ac:dyDescent="0.25">
      <c r="A435" s="41"/>
      <c r="B435" s="41"/>
      <c r="C435" s="41"/>
      <c r="D435" s="41"/>
      <c r="E435" s="41"/>
      <c r="F435" s="41"/>
      <c r="G435" s="41"/>
      <c r="H435" s="41"/>
      <c r="I435" s="42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</row>
    <row r="436" spans="1:32" x14ac:dyDescent="0.25">
      <c r="A436" s="41"/>
      <c r="B436" s="41"/>
      <c r="C436" s="41"/>
      <c r="D436" s="41"/>
      <c r="E436" s="41"/>
      <c r="F436" s="41"/>
      <c r="G436" s="41"/>
      <c r="H436" s="41"/>
      <c r="I436" s="42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</row>
    <row r="437" spans="1:32" x14ac:dyDescent="0.25">
      <c r="A437" s="41"/>
      <c r="B437" s="41"/>
      <c r="C437" s="41"/>
      <c r="D437" s="41"/>
      <c r="E437" s="41"/>
      <c r="F437" s="41"/>
      <c r="G437" s="41"/>
      <c r="H437" s="41"/>
      <c r="I437" s="42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</row>
    <row r="438" spans="1:32" x14ac:dyDescent="0.25">
      <c r="A438" s="41"/>
      <c r="B438" s="41"/>
      <c r="C438" s="41"/>
      <c r="D438" s="41"/>
      <c r="E438" s="41"/>
      <c r="F438" s="41"/>
      <c r="G438" s="41"/>
      <c r="H438" s="41"/>
      <c r="I438" s="42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</row>
    <row r="439" spans="1:32" x14ac:dyDescent="0.25">
      <c r="A439" s="41"/>
      <c r="B439" s="41"/>
      <c r="C439" s="41"/>
      <c r="D439" s="41"/>
      <c r="E439" s="41"/>
      <c r="F439" s="41"/>
      <c r="G439" s="41"/>
      <c r="H439" s="41"/>
      <c r="I439" s="42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</row>
    <row r="440" spans="1:32" x14ac:dyDescent="0.25">
      <c r="A440" s="41"/>
      <c r="B440" s="41"/>
      <c r="C440" s="41"/>
      <c r="D440" s="41"/>
      <c r="E440" s="41"/>
      <c r="F440" s="41"/>
      <c r="G440" s="41"/>
      <c r="H440" s="41"/>
      <c r="I440" s="42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</row>
    <row r="441" spans="1:32" x14ac:dyDescent="0.25">
      <c r="A441" s="41"/>
      <c r="B441" s="41"/>
      <c r="C441" s="41"/>
      <c r="D441" s="41"/>
      <c r="E441" s="41"/>
      <c r="F441" s="41"/>
      <c r="G441" s="41"/>
      <c r="H441" s="41"/>
      <c r="I441" s="42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</row>
    <row r="442" spans="1:32" x14ac:dyDescent="0.25">
      <c r="A442" s="41"/>
      <c r="B442" s="41"/>
      <c r="C442" s="41"/>
      <c r="D442" s="41"/>
      <c r="E442" s="41"/>
      <c r="F442" s="41"/>
      <c r="G442" s="41"/>
      <c r="H442" s="41"/>
      <c r="I442" s="42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</row>
    <row r="443" spans="1:32" x14ac:dyDescent="0.25">
      <c r="A443" s="41"/>
      <c r="B443" s="41"/>
      <c r="C443" s="41"/>
      <c r="D443" s="41"/>
      <c r="E443" s="41"/>
      <c r="F443" s="41"/>
      <c r="G443" s="41"/>
      <c r="H443" s="41"/>
      <c r="I443" s="42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</row>
    <row r="444" spans="1:32" x14ac:dyDescent="0.25">
      <c r="A444" s="41"/>
      <c r="B444" s="41"/>
      <c r="C444" s="41"/>
      <c r="D444" s="41"/>
      <c r="E444" s="41"/>
      <c r="F444" s="41"/>
      <c r="G444" s="41"/>
      <c r="H444" s="41"/>
      <c r="I444" s="42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</row>
    <row r="445" spans="1:32" x14ac:dyDescent="0.25">
      <c r="A445" s="41"/>
      <c r="B445" s="41"/>
      <c r="C445" s="41"/>
      <c r="D445" s="41"/>
      <c r="E445" s="41"/>
      <c r="F445" s="41"/>
      <c r="G445" s="41"/>
      <c r="H445" s="41"/>
      <c r="I445" s="42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</row>
    <row r="446" spans="1:32" x14ac:dyDescent="0.25">
      <c r="A446" s="41"/>
      <c r="B446" s="41"/>
      <c r="C446" s="41"/>
      <c r="D446" s="41"/>
      <c r="E446" s="41"/>
      <c r="F446" s="41"/>
      <c r="G446" s="41"/>
      <c r="H446" s="41"/>
      <c r="I446" s="42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</row>
    <row r="447" spans="1:32" x14ac:dyDescent="0.25">
      <c r="A447" s="41"/>
      <c r="B447" s="41"/>
      <c r="C447" s="41"/>
      <c r="D447" s="41"/>
      <c r="E447" s="41"/>
      <c r="F447" s="41"/>
      <c r="G447" s="41"/>
      <c r="H447" s="41"/>
      <c r="I447" s="42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</row>
    <row r="448" spans="1:32" x14ac:dyDescent="0.25">
      <c r="A448" s="41"/>
      <c r="B448" s="41"/>
      <c r="C448" s="41"/>
      <c r="D448" s="41"/>
      <c r="E448" s="41"/>
      <c r="F448" s="41"/>
      <c r="G448" s="41"/>
      <c r="H448" s="41"/>
      <c r="I448" s="42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</row>
    <row r="449" spans="1:32" x14ac:dyDescent="0.25">
      <c r="A449" s="41"/>
      <c r="B449" s="41"/>
      <c r="C449" s="41"/>
      <c r="D449" s="41"/>
      <c r="E449" s="41"/>
      <c r="F449" s="41"/>
      <c r="G449" s="41"/>
      <c r="H449" s="41"/>
      <c r="I449" s="42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</row>
    <row r="450" spans="1:32" x14ac:dyDescent="0.25">
      <c r="A450" s="41"/>
      <c r="B450" s="41"/>
      <c r="C450" s="41"/>
      <c r="D450" s="41"/>
      <c r="E450" s="41"/>
      <c r="F450" s="41"/>
      <c r="G450" s="41"/>
      <c r="H450" s="41"/>
      <c r="I450" s="42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</row>
    <row r="451" spans="1:32" x14ac:dyDescent="0.25">
      <c r="A451" s="41"/>
      <c r="B451" s="41"/>
      <c r="C451" s="41"/>
      <c r="D451" s="41"/>
      <c r="E451" s="41"/>
      <c r="F451" s="41"/>
      <c r="G451" s="41"/>
      <c r="H451" s="41"/>
      <c r="I451" s="42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</row>
    <row r="452" spans="1:32" x14ac:dyDescent="0.25">
      <c r="A452" s="41"/>
      <c r="B452" s="41"/>
      <c r="C452" s="41"/>
      <c r="D452" s="41"/>
      <c r="E452" s="41"/>
      <c r="F452" s="41"/>
      <c r="G452" s="41"/>
      <c r="H452" s="41"/>
      <c r="I452" s="42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</row>
    <row r="453" spans="1:32" x14ac:dyDescent="0.25">
      <c r="A453" s="41"/>
      <c r="B453" s="41"/>
      <c r="C453" s="41"/>
      <c r="D453" s="41"/>
      <c r="E453" s="41"/>
      <c r="F453" s="41"/>
      <c r="G453" s="41"/>
      <c r="H453" s="41"/>
      <c r="I453" s="42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</row>
    <row r="454" spans="1:32" x14ac:dyDescent="0.25">
      <c r="A454" s="41"/>
      <c r="B454" s="41"/>
      <c r="C454" s="41"/>
      <c r="D454" s="41"/>
      <c r="E454" s="41"/>
      <c r="F454" s="41"/>
      <c r="G454" s="41"/>
      <c r="H454" s="41"/>
      <c r="I454" s="42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</row>
    <row r="455" spans="1:32" x14ac:dyDescent="0.25">
      <c r="A455" s="41"/>
      <c r="B455" s="41"/>
      <c r="C455" s="41"/>
      <c r="D455" s="41"/>
      <c r="E455" s="41"/>
      <c r="F455" s="41"/>
      <c r="G455" s="41"/>
      <c r="H455" s="41"/>
      <c r="I455" s="42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</row>
    <row r="456" spans="1:32" x14ac:dyDescent="0.25">
      <c r="A456" s="41"/>
      <c r="B456" s="41"/>
      <c r="C456" s="41"/>
      <c r="D456" s="41"/>
      <c r="E456" s="41"/>
      <c r="F456" s="41"/>
      <c r="G456" s="41"/>
      <c r="H456" s="41"/>
      <c r="I456" s="42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</row>
    <row r="457" spans="1:32" x14ac:dyDescent="0.25">
      <c r="A457" s="41"/>
      <c r="B457" s="41"/>
      <c r="C457" s="41"/>
      <c r="D457" s="41"/>
      <c r="E457" s="41"/>
      <c r="F457" s="41"/>
      <c r="G457" s="41"/>
      <c r="H457" s="41"/>
      <c r="I457" s="42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</row>
    <row r="458" spans="1:32" x14ac:dyDescent="0.25">
      <c r="A458" s="41"/>
      <c r="B458" s="41"/>
      <c r="C458" s="41"/>
      <c r="D458" s="41"/>
      <c r="E458" s="41"/>
      <c r="F458" s="41"/>
      <c r="G458" s="41"/>
      <c r="H458" s="41"/>
      <c r="I458" s="42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</row>
    <row r="459" spans="1:32" x14ac:dyDescent="0.25">
      <c r="A459" s="41"/>
      <c r="B459" s="41"/>
      <c r="C459" s="41"/>
      <c r="D459" s="41"/>
      <c r="E459" s="41"/>
      <c r="F459" s="41"/>
      <c r="G459" s="41"/>
      <c r="H459" s="41"/>
      <c r="I459" s="42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</row>
    <row r="460" spans="1:32" x14ac:dyDescent="0.25">
      <c r="A460" s="41"/>
      <c r="B460" s="41"/>
      <c r="C460" s="41"/>
      <c r="D460" s="41"/>
      <c r="E460" s="41"/>
      <c r="F460" s="41"/>
      <c r="G460" s="41"/>
      <c r="H460" s="41"/>
      <c r="I460" s="42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</row>
    <row r="461" spans="1:32" x14ac:dyDescent="0.25">
      <c r="A461" s="41"/>
      <c r="B461" s="41"/>
      <c r="C461" s="41"/>
      <c r="D461" s="41"/>
      <c r="E461" s="41"/>
      <c r="F461" s="41"/>
      <c r="G461" s="41"/>
      <c r="H461" s="41"/>
      <c r="I461" s="42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</row>
    <row r="462" spans="1:32" x14ac:dyDescent="0.25">
      <c r="A462" s="41"/>
      <c r="B462" s="41"/>
      <c r="C462" s="41"/>
      <c r="D462" s="41"/>
      <c r="E462" s="41"/>
      <c r="F462" s="41"/>
      <c r="G462" s="41"/>
      <c r="H462" s="41"/>
      <c r="I462" s="42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</row>
    <row r="463" spans="1:32" x14ac:dyDescent="0.25">
      <c r="A463" s="41"/>
      <c r="B463" s="41"/>
      <c r="C463" s="41"/>
      <c r="D463" s="41"/>
      <c r="E463" s="41"/>
      <c r="F463" s="41"/>
      <c r="G463" s="41"/>
      <c r="H463" s="41"/>
      <c r="I463" s="42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</row>
    <row r="464" spans="1:32" x14ac:dyDescent="0.25">
      <c r="A464" s="41"/>
      <c r="B464" s="41"/>
      <c r="C464" s="41"/>
      <c r="D464" s="41"/>
      <c r="E464" s="41"/>
      <c r="F464" s="41"/>
      <c r="G464" s="41"/>
      <c r="H464" s="41"/>
      <c r="I464" s="42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</row>
    <row r="465" spans="1:32" x14ac:dyDescent="0.25">
      <c r="A465" s="41"/>
      <c r="B465" s="41"/>
      <c r="C465" s="41"/>
      <c r="D465" s="41"/>
      <c r="E465" s="41"/>
      <c r="F465" s="41"/>
      <c r="G465" s="41"/>
      <c r="H465" s="41"/>
      <c r="I465" s="42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</row>
    <row r="466" spans="1:32" x14ac:dyDescent="0.25">
      <c r="A466" s="41"/>
      <c r="B466" s="41"/>
      <c r="C466" s="41"/>
      <c r="D466" s="41"/>
      <c r="E466" s="41"/>
      <c r="F466" s="41"/>
      <c r="G466" s="41"/>
      <c r="H466" s="41"/>
      <c r="I466" s="42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</row>
    <row r="467" spans="1:32" x14ac:dyDescent="0.25">
      <c r="A467" s="41"/>
      <c r="B467" s="41"/>
      <c r="C467" s="41"/>
      <c r="D467" s="41"/>
      <c r="E467" s="41"/>
      <c r="F467" s="41"/>
      <c r="G467" s="41"/>
      <c r="H467" s="41"/>
      <c r="I467" s="42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</row>
    <row r="468" spans="1:32" x14ac:dyDescent="0.25">
      <c r="A468" s="41"/>
      <c r="B468" s="41"/>
      <c r="C468" s="41"/>
      <c r="D468" s="41"/>
      <c r="E468" s="41"/>
      <c r="F468" s="41"/>
      <c r="G468" s="41"/>
      <c r="H468" s="41"/>
      <c r="I468" s="42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</row>
    <row r="469" spans="1:32" x14ac:dyDescent="0.25">
      <c r="A469" s="41"/>
      <c r="B469" s="41"/>
      <c r="C469" s="41"/>
      <c r="D469" s="41"/>
      <c r="E469" s="41"/>
      <c r="F469" s="41"/>
      <c r="G469" s="41"/>
      <c r="H469" s="41"/>
      <c r="I469" s="42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</row>
    <row r="470" spans="1:32" x14ac:dyDescent="0.25">
      <c r="A470" s="41"/>
      <c r="B470" s="41"/>
      <c r="C470" s="41"/>
      <c r="D470" s="41"/>
      <c r="E470" s="41"/>
      <c r="F470" s="41"/>
      <c r="G470" s="41"/>
      <c r="H470" s="41"/>
      <c r="I470" s="42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</row>
    <row r="471" spans="1:32" x14ac:dyDescent="0.25">
      <c r="A471" s="41"/>
      <c r="B471" s="41"/>
      <c r="C471" s="41"/>
      <c r="D471" s="41"/>
      <c r="E471" s="41"/>
      <c r="F471" s="41"/>
      <c r="G471" s="41"/>
      <c r="H471" s="41"/>
      <c r="I471" s="42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</row>
    <row r="472" spans="1:32" x14ac:dyDescent="0.25">
      <c r="A472" s="41"/>
      <c r="B472" s="41"/>
      <c r="C472" s="41"/>
      <c r="D472" s="41"/>
      <c r="E472" s="41"/>
      <c r="F472" s="41"/>
      <c r="G472" s="41"/>
      <c r="H472" s="41"/>
      <c r="I472" s="42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</row>
    <row r="473" spans="1:32" x14ac:dyDescent="0.25">
      <c r="A473" s="41"/>
      <c r="B473" s="41"/>
      <c r="C473" s="41"/>
      <c r="D473" s="41"/>
      <c r="E473" s="41"/>
      <c r="F473" s="41"/>
      <c r="G473" s="41"/>
      <c r="H473" s="41"/>
      <c r="I473" s="42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</row>
    <row r="474" spans="1:32" x14ac:dyDescent="0.25">
      <c r="A474" s="41"/>
      <c r="B474" s="41"/>
      <c r="C474" s="41"/>
      <c r="D474" s="41"/>
      <c r="E474" s="41"/>
      <c r="F474" s="41"/>
      <c r="G474" s="41"/>
      <c r="H474" s="41"/>
      <c r="I474" s="42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</row>
    <row r="475" spans="1:32" x14ac:dyDescent="0.25">
      <c r="A475" s="41"/>
      <c r="B475" s="41"/>
      <c r="C475" s="41"/>
      <c r="D475" s="41"/>
      <c r="E475" s="41"/>
      <c r="F475" s="41"/>
      <c r="G475" s="41"/>
      <c r="H475" s="41"/>
      <c r="I475" s="42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</row>
    <row r="476" spans="1:32" x14ac:dyDescent="0.25">
      <c r="A476" s="41"/>
      <c r="B476" s="41"/>
      <c r="C476" s="41"/>
      <c r="D476" s="41"/>
      <c r="E476" s="41"/>
      <c r="F476" s="41"/>
      <c r="G476" s="41"/>
      <c r="H476" s="41"/>
      <c r="I476" s="42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</row>
    <row r="477" spans="1:32" x14ac:dyDescent="0.25">
      <c r="A477" s="41"/>
      <c r="B477" s="41"/>
      <c r="C477" s="41"/>
      <c r="D477" s="41"/>
      <c r="E477" s="41"/>
      <c r="F477" s="41"/>
      <c r="G477" s="41"/>
      <c r="H477" s="41"/>
      <c r="I477" s="42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</row>
    <row r="478" spans="1:32" x14ac:dyDescent="0.25">
      <c r="A478" s="41"/>
      <c r="B478" s="41"/>
      <c r="C478" s="41"/>
      <c r="D478" s="41"/>
      <c r="E478" s="41"/>
      <c r="F478" s="41"/>
      <c r="G478" s="41"/>
      <c r="H478" s="41"/>
      <c r="I478" s="42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</row>
    <row r="479" spans="1:32" x14ac:dyDescent="0.25">
      <c r="A479" s="41"/>
      <c r="B479" s="41"/>
      <c r="C479" s="41"/>
      <c r="D479" s="41"/>
      <c r="E479" s="41"/>
      <c r="F479" s="41"/>
      <c r="G479" s="41"/>
      <c r="H479" s="41"/>
      <c r="I479" s="42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</row>
    <row r="480" spans="1:32" x14ac:dyDescent="0.25">
      <c r="A480" s="41"/>
      <c r="B480" s="41"/>
      <c r="C480" s="41"/>
      <c r="D480" s="41"/>
      <c r="E480" s="41"/>
      <c r="F480" s="41"/>
      <c r="G480" s="41"/>
      <c r="H480" s="41"/>
      <c r="I480" s="42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</row>
    <row r="481" spans="1:32" x14ac:dyDescent="0.25">
      <c r="A481" s="41"/>
      <c r="B481" s="41"/>
      <c r="C481" s="41"/>
      <c r="D481" s="41"/>
      <c r="E481" s="41"/>
      <c r="F481" s="41"/>
      <c r="G481" s="41"/>
      <c r="H481" s="41"/>
      <c r="I481" s="42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</row>
    <row r="482" spans="1:32" x14ac:dyDescent="0.25">
      <c r="A482" s="41"/>
      <c r="B482" s="41"/>
      <c r="C482" s="41"/>
      <c r="D482" s="41"/>
      <c r="E482" s="41"/>
      <c r="F482" s="41"/>
      <c r="G482" s="41"/>
      <c r="H482" s="41"/>
      <c r="I482" s="42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</row>
    <row r="483" spans="1:32" x14ac:dyDescent="0.25">
      <c r="A483" s="41"/>
      <c r="B483" s="41"/>
      <c r="C483" s="41"/>
      <c r="D483" s="41"/>
      <c r="E483" s="41"/>
      <c r="F483" s="41"/>
      <c r="G483" s="41"/>
      <c r="H483" s="41"/>
      <c r="I483" s="42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</row>
    <row r="484" spans="1:32" x14ac:dyDescent="0.25">
      <c r="A484" s="41"/>
      <c r="B484" s="41"/>
      <c r="C484" s="41"/>
      <c r="D484" s="41"/>
      <c r="E484" s="41"/>
      <c r="F484" s="41"/>
      <c r="G484" s="41"/>
      <c r="H484" s="41"/>
      <c r="I484" s="42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</row>
    <row r="485" spans="1:32" x14ac:dyDescent="0.25">
      <c r="A485" s="41"/>
      <c r="B485" s="41"/>
      <c r="C485" s="41"/>
      <c r="D485" s="41"/>
      <c r="E485" s="41"/>
      <c r="F485" s="41"/>
      <c r="G485" s="41"/>
      <c r="H485" s="41"/>
      <c r="I485" s="42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</row>
    <row r="486" spans="1:32" x14ac:dyDescent="0.25">
      <c r="A486" s="41"/>
      <c r="B486" s="41"/>
      <c r="C486" s="41"/>
      <c r="D486" s="41"/>
      <c r="E486" s="41"/>
      <c r="F486" s="41"/>
      <c r="G486" s="41"/>
      <c r="H486" s="41"/>
      <c r="I486" s="42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</row>
    <row r="487" spans="1:32" x14ac:dyDescent="0.25">
      <c r="A487" s="41"/>
      <c r="B487" s="41"/>
      <c r="C487" s="41"/>
      <c r="D487" s="41"/>
      <c r="E487" s="41"/>
      <c r="F487" s="41"/>
      <c r="G487" s="41"/>
      <c r="H487" s="41"/>
      <c r="I487" s="42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</row>
    <row r="488" spans="1:32" x14ac:dyDescent="0.25">
      <c r="A488" s="41"/>
      <c r="B488" s="41"/>
      <c r="C488" s="41"/>
      <c r="D488" s="41"/>
      <c r="E488" s="41"/>
      <c r="F488" s="41"/>
      <c r="G488" s="41"/>
      <c r="H488" s="41"/>
      <c r="I488" s="42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</row>
    <row r="489" spans="1:32" x14ac:dyDescent="0.25">
      <c r="A489" s="41"/>
      <c r="B489" s="41"/>
      <c r="C489" s="41"/>
      <c r="D489" s="41"/>
      <c r="E489" s="41"/>
      <c r="F489" s="41"/>
      <c r="G489" s="41"/>
      <c r="H489" s="41"/>
      <c r="I489" s="42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</row>
    <row r="490" spans="1:32" x14ac:dyDescent="0.25">
      <c r="A490" s="41"/>
      <c r="B490" s="41"/>
      <c r="C490" s="41"/>
      <c r="D490" s="41"/>
      <c r="E490" s="41"/>
      <c r="F490" s="41"/>
      <c r="G490" s="41"/>
      <c r="H490" s="41"/>
      <c r="I490" s="42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</row>
    <row r="491" spans="1:32" x14ac:dyDescent="0.25">
      <c r="A491" s="41"/>
      <c r="B491" s="41"/>
      <c r="C491" s="41"/>
      <c r="D491" s="41"/>
      <c r="E491" s="41"/>
      <c r="F491" s="41"/>
      <c r="G491" s="41"/>
      <c r="H491" s="41"/>
      <c r="I491" s="42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</row>
    <row r="492" spans="1:32" x14ac:dyDescent="0.25">
      <c r="A492" s="41"/>
      <c r="B492" s="41"/>
      <c r="C492" s="41"/>
      <c r="D492" s="41"/>
      <c r="E492" s="41"/>
      <c r="F492" s="41"/>
      <c r="G492" s="41"/>
      <c r="H492" s="41"/>
      <c r="I492" s="42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</row>
    <row r="493" spans="1:32" x14ac:dyDescent="0.25">
      <c r="A493" s="41"/>
      <c r="B493" s="41"/>
      <c r="C493" s="41"/>
      <c r="D493" s="41"/>
      <c r="E493" s="41"/>
      <c r="F493" s="41"/>
      <c r="G493" s="41"/>
      <c r="H493" s="41"/>
      <c r="I493" s="42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</row>
    <row r="494" spans="1:32" x14ac:dyDescent="0.25">
      <c r="A494" s="41"/>
      <c r="B494" s="41"/>
      <c r="C494" s="41"/>
      <c r="D494" s="41"/>
      <c r="E494" s="41"/>
      <c r="F494" s="41"/>
      <c r="G494" s="41"/>
      <c r="H494" s="41"/>
      <c r="I494" s="42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</row>
    <row r="495" spans="1:32" x14ac:dyDescent="0.25">
      <c r="A495" s="41"/>
      <c r="B495" s="41"/>
      <c r="C495" s="41"/>
      <c r="D495" s="41"/>
      <c r="E495" s="41"/>
      <c r="F495" s="41"/>
      <c r="G495" s="41"/>
      <c r="H495" s="41"/>
      <c r="I495" s="42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</row>
    <row r="496" spans="1:32" x14ac:dyDescent="0.25">
      <c r="A496" s="41"/>
      <c r="B496" s="41"/>
      <c r="C496" s="41"/>
      <c r="D496" s="41"/>
      <c r="E496" s="41"/>
      <c r="F496" s="41"/>
      <c r="G496" s="41"/>
      <c r="H496" s="41"/>
      <c r="I496" s="42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</row>
    <row r="497" spans="1:32" x14ac:dyDescent="0.25">
      <c r="A497" s="41"/>
      <c r="B497" s="41"/>
      <c r="C497" s="41"/>
      <c r="D497" s="41"/>
      <c r="E497" s="41"/>
      <c r="F497" s="41"/>
      <c r="G497" s="41"/>
      <c r="H497" s="41"/>
      <c r="I497" s="42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</row>
    <row r="498" spans="1:32" x14ac:dyDescent="0.25">
      <c r="A498" s="41"/>
      <c r="B498" s="41"/>
      <c r="C498" s="41"/>
      <c r="D498" s="41"/>
      <c r="E498" s="41"/>
      <c r="F498" s="41"/>
      <c r="G498" s="41"/>
      <c r="H498" s="41"/>
      <c r="I498" s="42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</row>
    <row r="499" spans="1:32" x14ac:dyDescent="0.25">
      <c r="A499" s="41"/>
      <c r="B499" s="41"/>
      <c r="C499" s="41"/>
      <c r="D499" s="41"/>
      <c r="E499" s="41"/>
      <c r="F499" s="41"/>
      <c r="G499" s="41"/>
      <c r="H499" s="41"/>
      <c r="I499" s="42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</row>
    <row r="500" spans="1:32" x14ac:dyDescent="0.25">
      <c r="A500" s="41"/>
      <c r="B500" s="41"/>
      <c r="C500" s="41"/>
      <c r="D500" s="41"/>
      <c r="E500" s="41"/>
      <c r="F500" s="41"/>
      <c r="G500" s="41"/>
      <c r="H500" s="41"/>
      <c r="I500" s="42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</row>
    <row r="501" spans="1:32" x14ac:dyDescent="0.25">
      <c r="A501" s="41"/>
      <c r="B501" s="41"/>
      <c r="C501" s="41"/>
      <c r="D501" s="41"/>
      <c r="E501" s="41"/>
      <c r="F501" s="41"/>
      <c r="G501" s="41"/>
      <c r="H501" s="41"/>
      <c r="I501" s="42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</row>
    <row r="502" spans="1:32" x14ac:dyDescent="0.25">
      <c r="A502" s="41"/>
      <c r="B502" s="41"/>
      <c r="C502" s="41"/>
      <c r="D502" s="41"/>
      <c r="E502" s="41"/>
      <c r="F502" s="41"/>
      <c r="G502" s="41"/>
      <c r="H502" s="41"/>
      <c r="I502" s="42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</row>
    <row r="503" spans="1:32" x14ac:dyDescent="0.25">
      <c r="A503" s="41"/>
      <c r="B503" s="41"/>
      <c r="C503" s="41"/>
      <c r="D503" s="41"/>
      <c r="E503" s="41"/>
      <c r="F503" s="41"/>
      <c r="G503" s="41"/>
      <c r="H503" s="41"/>
      <c r="I503" s="42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</row>
    <row r="504" spans="1:32" x14ac:dyDescent="0.25">
      <c r="A504" s="41"/>
      <c r="B504" s="41"/>
      <c r="C504" s="41"/>
      <c r="D504" s="41"/>
      <c r="E504" s="41"/>
      <c r="F504" s="41"/>
      <c r="G504" s="41"/>
      <c r="H504" s="41"/>
      <c r="I504" s="42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</row>
    <row r="505" spans="1:32" x14ac:dyDescent="0.25">
      <c r="A505" s="41"/>
      <c r="B505" s="41"/>
      <c r="C505" s="41"/>
      <c r="D505" s="41"/>
      <c r="E505" s="41"/>
      <c r="F505" s="41"/>
      <c r="G505" s="41"/>
      <c r="H505" s="41"/>
      <c r="I505" s="42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</row>
    <row r="506" spans="1:32" x14ac:dyDescent="0.25">
      <c r="A506" s="41"/>
      <c r="B506" s="41"/>
      <c r="C506" s="41"/>
      <c r="D506" s="41"/>
      <c r="E506" s="41"/>
      <c r="F506" s="41"/>
      <c r="G506" s="41"/>
      <c r="H506" s="41"/>
      <c r="I506" s="42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</row>
    <row r="507" spans="1:32" x14ac:dyDescent="0.25">
      <c r="A507" s="41"/>
      <c r="B507" s="41"/>
      <c r="C507" s="41"/>
      <c r="D507" s="41"/>
      <c r="E507" s="41"/>
      <c r="F507" s="41"/>
      <c r="G507" s="41"/>
      <c r="H507" s="41"/>
      <c r="I507" s="42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</row>
    <row r="508" spans="1:32" x14ac:dyDescent="0.25">
      <c r="A508" s="41"/>
      <c r="B508" s="41"/>
      <c r="C508" s="41"/>
      <c r="D508" s="41"/>
      <c r="E508" s="41"/>
      <c r="F508" s="41"/>
      <c r="G508" s="41"/>
      <c r="H508" s="41"/>
      <c r="I508" s="42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</row>
    <row r="509" spans="1:32" x14ac:dyDescent="0.25">
      <c r="A509" s="41"/>
      <c r="B509" s="41"/>
      <c r="C509" s="41"/>
      <c r="D509" s="41"/>
      <c r="E509" s="41"/>
      <c r="F509" s="41"/>
      <c r="G509" s="41"/>
      <c r="H509" s="41"/>
      <c r="I509" s="42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</row>
    <row r="510" spans="1:32" x14ac:dyDescent="0.25">
      <c r="A510" s="41"/>
      <c r="B510" s="41"/>
      <c r="C510" s="41"/>
      <c r="D510" s="41"/>
      <c r="E510" s="41"/>
      <c r="F510" s="41"/>
      <c r="G510" s="41"/>
      <c r="H510" s="41"/>
      <c r="I510" s="42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</row>
    <row r="511" spans="1:32" x14ac:dyDescent="0.25">
      <c r="A511" s="41"/>
      <c r="B511" s="41"/>
      <c r="C511" s="41"/>
      <c r="D511" s="41"/>
      <c r="E511" s="41"/>
      <c r="F511" s="41"/>
      <c r="G511" s="41"/>
      <c r="H511" s="41"/>
      <c r="I511" s="42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</row>
    <row r="512" spans="1:32" x14ac:dyDescent="0.25">
      <c r="A512" s="41"/>
      <c r="B512" s="41"/>
      <c r="C512" s="41"/>
      <c r="D512" s="41"/>
      <c r="E512" s="41"/>
      <c r="F512" s="41"/>
      <c r="G512" s="41"/>
      <c r="H512" s="41"/>
      <c r="I512" s="42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</row>
    <row r="513" spans="1:32" x14ac:dyDescent="0.25">
      <c r="A513" s="41"/>
      <c r="B513" s="41"/>
      <c r="C513" s="41"/>
      <c r="D513" s="41"/>
      <c r="E513" s="41"/>
      <c r="F513" s="41"/>
      <c r="G513" s="41"/>
      <c r="H513" s="41"/>
      <c r="I513" s="42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</row>
    <row r="514" spans="1:32" x14ac:dyDescent="0.25">
      <c r="A514" s="41"/>
      <c r="B514" s="41"/>
      <c r="C514" s="41"/>
      <c r="D514" s="41"/>
      <c r="E514" s="41"/>
      <c r="F514" s="41"/>
      <c r="G514" s="41"/>
      <c r="H514" s="41"/>
      <c r="I514" s="42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</row>
    <row r="515" spans="1:32" x14ac:dyDescent="0.25">
      <c r="A515" s="41"/>
      <c r="B515" s="41"/>
      <c r="C515" s="41"/>
      <c r="D515" s="41"/>
      <c r="E515" s="41"/>
      <c r="F515" s="41"/>
      <c r="G515" s="41"/>
      <c r="H515" s="41"/>
      <c r="I515" s="42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</row>
    <row r="516" spans="1:32" x14ac:dyDescent="0.25">
      <c r="A516" s="41"/>
      <c r="B516" s="41"/>
      <c r="C516" s="41"/>
      <c r="D516" s="41"/>
      <c r="E516" s="41"/>
      <c r="F516" s="41"/>
      <c r="G516" s="41"/>
      <c r="H516" s="41"/>
      <c r="I516" s="42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</row>
    <row r="517" spans="1:32" x14ac:dyDescent="0.25">
      <c r="A517" s="41"/>
      <c r="B517" s="41"/>
      <c r="C517" s="41"/>
      <c r="D517" s="41"/>
      <c r="E517" s="41"/>
      <c r="F517" s="41"/>
      <c r="G517" s="41"/>
      <c r="H517" s="41"/>
      <c r="I517" s="42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</row>
    <row r="518" spans="1:32" x14ac:dyDescent="0.25">
      <c r="A518" s="41"/>
      <c r="B518" s="41"/>
      <c r="C518" s="41"/>
      <c r="D518" s="41"/>
      <c r="E518" s="41"/>
      <c r="F518" s="41"/>
      <c r="G518" s="41"/>
      <c r="H518" s="41"/>
      <c r="I518" s="42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</row>
    <row r="519" spans="1:32" x14ac:dyDescent="0.25">
      <c r="A519" s="41"/>
      <c r="B519" s="41"/>
      <c r="C519" s="41"/>
      <c r="D519" s="41"/>
      <c r="E519" s="41"/>
      <c r="F519" s="41"/>
      <c r="G519" s="41"/>
      <c r="H519" s="41"/>
      <c r="I519" s="42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</row>
    <row r="520" spans="1:32" x14ac:dyDescent="0.25">
      <c r="A520" s="41"/>
      <c r="B520" s="41"/>
      <c r="C520" s="41"/>
      <c r="D520" s="41"/>
      <c r="E520" s="41"/>
      <c r="F520" s="41"/>
      <c r="G520" s="41"/>
      <c r="H520" s="41"/>
      <c r="I520" s="42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</row>
    <row r="521" spans="1:32" x14ac:dyDescent="0.25">
      <c r="A521" s="41"/>
      <c r="B521" s="41"/>
      <c r="C521" s="41"/>
      <c r="D521" s="41"/>
      <c r="E521" s="41"/>
      <c r="F521" s="41"/>
      <c r="G521" s="41"/>
      <c r="H521" s="41"/>
      <c r="I521" s="42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</row>
    <row r="522" spans="1:32" x14ac:dyDescent="0.25">
      <c r="A522" s="41"/>
      <c r="B522" s="41"/>
      <c r="C522" s="41"/>
      <c r="D522" s="41"/>
      <c r="E522" s="41"/>
      <c r="F522" s="41"/>
      <c r="G522" s="41"/>
      <c r="H522" s="41"/>
      <c r="I522" s="42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</row>
    <row r="523" spans="1:32" x14ac:dyDescent="0.25">
      <c r="A523" s="41"/>
      <c r="B523" s="41"/>
      <c r="C523" s="41"/>
      <c r="D523" s="41"/>
      <c r="E523" s="41"/>
      <c r="F523" s="41"/>
      <c r="G523" s="41"/>
      <c r="H523" s="41"/>
      <c r="I523" s="42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</row>
    <row r="524" spans="1:32" x14ac:dyDescent="0.25">
      <c r="A524" s="41"/>
      <c r="B524" s="41"/>
      <c r="C524" s="41"/>
      <c r="D524" s="41"/>
      <c r="E524" s="41"/>
      <c r="F524" s="41"/>
      <c r="G524" s="41"/>
      <c r="H524" s="41"/>
      <c r="I524" s="42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</row>
    <row r="525" spans="1:32" x14ac:dyDescent="0.25">
      <c r="A525" s="41"/>
      <c r="B525" s="41"/>
      <c r="C525" s="41"/>
      <c r="D525" s="41"/>
      <c r="E525" s="41"/>
      <c r="F525" s="41"/>
      <c r="G525" s="41"/>
      <c r="H525" s="41"/>
      <c r="I525" s="42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</row>
    <row r="526" spans="1:32" x14ac:dyDescent="0.25">
      <c r="A526" s="41"/>
      <c r="B526" s="41"/>
      <c r="C526" s="41"/>
      <c r="D526" s="41"/>
      <c r="E526" s="41"/>
      <c r="F526" s="41"/>
      <c r="G526" s="41"/>
      <c r="H526" s="41"/>
      <c r="I526" s="42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</row>
    <row r="527" spans="1:32" x14ac:dyDescent="0.25">
      <c r="A527" s="41"/>
      <c r="B527" s="41"/>
      <c r="C527" s="41"/>
      <c r="D527" s="41"/>
      <c r="E527" s="41"/>
      <c r="F527" s="41"/>
      <c r="G527" s="41"/>
      <c r="H527" s="41"/>
      <c r="I527" s="42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</row>
    <row r="528" spans="1:32" x14ac:dyDescent="0.25">
      <c r="A528" s="41"/>
      <c r="B528" s="41"/>
      <c r="C528" s="41"/>
      <c r="D528" s="41"/>
      <c r="E528" s="41"/>
      <c r="F528" s="41"/>
      <c r="G528" s="41"/>
      <c r="H528" s="41"/>
      <c r="I528" s="42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</row>
    <row r="529" spans="1:32" x14ac:dyDescent="0.25">
      <c r="A529" s="41"/>
      <c r="B529" s="41"/>
      <c r="C529" s="41"/>
      <c r="D529" s="41"/>
      <c r="E529" s="41"/>
      <c r="F529" s="41"/>
      <c r="G529" s="41"/>
      <c r="H529" s="41"/>
      <c r="I529" s="42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</row>
    <row r="530" spans="1:32" x14ac:dyDescent="0.25">
      <c r="A530" s="41"/>
      <c r="B530" s="41"/>
      <c r="C530" s="41"/>
      <c r="D530" s="41"/>
      <c r="E530" s="41"/>
      <c r="F530" s="41"/>
      <c r="G530" s="41"/>
      <c r="H530" s="41"/>
      <c r="I530" s="42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</row>
    <row r="531" spans="1:32" x14ac:dyDescent="0.25">
      <c r="A531" s="41"/>
      <c r="B531" s="41"/>
      <c r="C531" s="41"/>
      <c r="D531" s="41"/>
      <c r="E531" s="41"/>
      <c r="F531" s="41"/>
      <c r="G531" s="41"/>
      <c r="H531" s="41"/>
      <c r="I531" s="42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</row>
    <row r="532" spans="1:32" x14ac:dyDescent="0.25">
      <c r="A532" s="41"/>
      <c r="B532" s="41"/>
      <c r="C532" s="41"/>
      <c r="D532" s="41"/>
      <c r="E532" s="41"/>
      <c r="F532" s="41"/>
      <c r="G532" s="41"/>
      <c r="H532" s="41"/>
      <c r="I532" s="42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</row>
    <row r="533" spans="1:32" x14ac:dyDescent="0.25">
      <c r="A533" s="41"/>
      <c r="B533" s="41"/>
      <c r="C533" s="41"/>
      <c r="D533" s="41"/>
      <c r="E533" s="41"/>
      <c r="F533" s="41"/>
      <c r="G533" s="41"/>
      <c r="H533" s="41"/>
      <c r="I533" s="42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</row>
    <row r="534" spans="1:32" x14ac:dyDescent="0.25">
      <c r="A534" s="41"/>
      <c r="B534" s="41"/>
      <c r="C534" s="41"/>
      <c r="D534" s="41"/>
      <c r="E534" s="41"/>
      <c r="F534" s="41"/>
      <c r="G534" s="41"/>
      <c r="H534" s="41"/>
      <c r="I534" s="42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</row>
    <row r="535" spans="1:32" x14ac:dyDescent="0.25">
      <c r="A535" s="41"/>
      <c r="B535" s="41"/>
      <c r="C535" s="41"/>
      <c r="D535" s="41"/>
      <c r="E535" s="41"/>
      <c r="F535" s="41"/>
      <c r="G535" s="41"/>
      <c r="H535" s="41"/>
      <c r="I535" s="42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</row>
    <row r="536" spans="1:32" x14ac:dyDescent="0.25">
      <c r="A536" s="41"/>
      <c r="B536" s="41"/>
      <c r="C536" s="41"/>
      <c r="D536" s="41"/>
      <c r="E536" s="41"/>
      <c r="F536" s="41"/>
      <c r="G536" s="41"/>
      <c r="H536" s="41"/>
      <c r="I536" s="42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</row>
    <row r="537" spans="1:32" x14ac:dyDescent="0.25">
      <c r="A537" s="41"/>
      <c r="B537" s="41"/>
      <c r="C537" s="41"/>
      <c r="D537" s="41"/>
      <c r="E537" s="41"/>
      <c r="F537" s="41"/>
      <c r="G537" s="41"/>
      <c r="H537" s="41"/>
      <c r="I537" s="42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</row>
    <row r="538" spans="1:32" x14ac:dyDescent="0.25">
      <c r="A538" s="41"/>
      <c r="B538" s="41"/>
      <c r="C538" s="41"/>
      <c r="D538" s="41"/>
      <c r="E538" s="41"/>
      <c r="F538" s="41"/>
      <c r="G538" s="41"/>
      <c r="H538" s="41"/>
      <c r="I538" s="42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</row>
    <row r="539" spans="1:32" x14ac:dyDescent="0.25">
      <c r="A539" s="41"/>
      <c r="B539" s="41"/>
      <c r="C539" s="41"/>
      <c r="D539" s="41"/>
      <c r="E539" s="41"/>
      <c r="F539" s="41"/>
      <c r="G539" s="41"/>
      <c r="H539" s="41"/>
      <c r="I539" s="42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</row>
    <row r="540" spans="1:32" x14ac:dyDescent="0.25">
      <c r="A540" s="41"/>
      <c r="B540" s="41"/>
      <c r="C540" s="41"/>
      <c r="D540" s="41"/>
      <c r="E540" s="41"/>
      <c r="F540" s="41"/>
      <c r="G540" s="41"/>
      <c r="H540" s="41"/>
      <c r="I540" s="42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</row>
    <row r="541" spans="1:32" x14ac:dyDescent="0.25">
      <c r="A541" s="41"/>
      <c r="B541" s="41"/>
      <c r="C541" s="41"/>
      <c r="D541" s="41"/>
      <c r="E541" s="41"/>
      <c r="F541" s="41"/>
      <c r="G541" s="41"/>
      <c r="H541" s="41"/>
      <c r="I541" s="42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</row>
    <row r="542" spans="1:32" x14ac:dyDescent="0.25">
      <c r="A542" s="41"/>
      <c r="B542" s="41"/>
      <c r="C542" s="41"/>
      <c r="D542" s="41"/>
      <c r="E542" s="41"/>
      <c r="F542" s="41"/>
      <c r="G542" s="41"/>
      <c r="H542" s="41"/>
      <c r="I542" s="42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</row>
    <row r="543" spans="1:32" x14ac:dyDescent="0.25">
      <c r="A543" s="41"/>
      <c r="B543" s="41"/>
      <c r="C543" s="41"/>
      <c r="D543" s="41"/>
      <c r="E543" s="41"/>
      <c r="F543" s="41"/>
      <c r="G543" s="41"/>
      <c r="H543" s="41"/>
      <c r="I543" s="42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</row>
    <row r="544" spans="1:32" x14ac:dyDescent="0.25">
      <c r="A544" s="41"/>
      <c r="B544" s="41"/>
      <c r="C544" s="41"/>
      <c r="D544" s="41"/>
      <c r="E544" s="41"/>
      <c r="F544" s="41"/>
      <c r="G544" s="41"/>
      <c r="H544" s="41"/>
      <c r="I544" s="42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</row>
    <row r="545" spans="1:32" x14ac:dyDescent="0.25">
      <c r="A545" s="41"/>
      <c r="B545" s="41"/>
      <c r="C545" s="41"/>
      <c r="D545" s="41"/>
      <c r="E545" s="41"/>
      <c r="F545" s="41"/>
      <c r="G545" s="41"/>
      <c r="H545" s="41"/>
      <c r="I545" s="42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</row>
    <row r="546" spans="1:32" x14ac:dyDescent="0.25">
      <c r="A546" s="41"/>
      <c r="B546" s="41"/>
      <c r="C546" s="41"/>
      <c r="D546" s="41"/>
      <c r="E546" s="41"/>
      <c r="F546" s="41"/>
      <c r="G546" s="41"/>
      <c r="H546" s="41"/>
      <c r="I546" s="42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</row>
    <row r="547" spans="1:32" x14ac:dyDescent="0.25">
      <c r="A547" s="41"/>
      <c r="B547" s="41"/>
      <c r="C547" s="41"/>
      <c r="D547" s="41"/>
      <c r="E547" s="41"/>
      <c r="F547" s="41"/>
      <c r="G547" s="41"/>
      <c r="H547" s="41"/>
      <c r="I547" s="42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</row>
    <row r="548" spans="1:32" x14ac:dyDescent="0.25">
      <c r="A548" s="41"/>
      <c r="B548" s="41"/>
      <c r="C548" s="41"/>
      <c r="D548" s="41"/>
      <c r="E548" s="41"/>
      <c r="F548" s="41"/>
      <c r="G548" s="41"/>
      <c r="H548" s="41"/>
      <c r="I548" s="42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</row>
    <row r="549" spans="1:32" x14ac:dyDescent="0.25">
      <c r="A549" s="41"/>
      <c r="B549" s="41"/>
      <c r="C549" s="41"/>
      <c r="D549" s="41"/>
      <c r="E549" s="41"/>
      <c r="F549" s="41"/>
      <c r="G549" s="41"/>
      <c r="H549" s="41"/>
      <c r="I549" s="42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</row>
    <row r="550" spans="1:32" x14ac:dyDescent="0.25">
      <c r="A550" s="41"/>
      <c r="B550" s="41"/>
      <c r="C550" s="41"/>
      <c r="D550" s="41"/>
      <c r="E550" s="41"/>
      <c r="F550" s="41"/>
      <c r="G550" s="41"/>
      <c r="H550" s="41"/>
      <c r="I550" s="42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</row>
    <row r="551" spans="1:32" x14ac:dyDescent="0.25">
      <c r="A551" s="41"/>
      <c r="B551" s="41"/>
      <c r="C551" s="41"/>
      <c r="D551" s="41"/>
      <c r="E551" s="41"/>
      <c r="F551" s="41"/>
      <c r="G551" s="41"/>
      <c r="H551" s="41"/>
      <c r="I551" s="42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</row>
    <row r="552" spans="1:32" x14ac:dyDescent="0.25">
      <c r="A552" s="41"/>
      <c r="B552" s="41"/>
      <c r="C552" s="41"/>
      <c r="D552" s="41"/>
      <c r="E552" s="41"/>
      <c r="F552" s="41"/>
      <c r="G552" s="41"/>
      <c r="H552" s="41"/>
      <c r="I552" s="42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</row>
    <row r="553" spans="1:32" x14ac:dyDescent="0.25">
      <c r="A553" s="41"/>
      <c r="B553" s="41"/>
      <c r="C553" s="41"/>
      <c r="D553" s="41"/>
      <c r="E553" s="41"/>
      <c r="F553" s="41"/>
      <c r="G553" s="41"/>
      <c r="H553" s="41"/>
      <c r="I553" s="42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</row>
    <row r="554" spans="1:32" x14ac:dyDescent="0.25">
      <c r="A554" s="41"/>
      <c r="B554" s="41"/>
      <c r="C554" s="41"/>
      <c r="D554" s="41"/>
      <c r="E554" s="41"/>
      <c r="F554" s="41"/>
      <c r="G554" s="41"/>
      <c r="H554" s="41"/>
      <c r="I554" s="42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</row>
    <row r="555" spans="1:32" x14ac:dyDescent="0.25">
      <c r="A555" s="41"/>
      <c r="B555" s="41"/>
      <c r="C555" s="41"/>
      <c r="D555" s="41"/>
      <c r="E555" s="41"/>
      <c r="F555" s="41"/>
      <c r="G555" s="41"/>
      <c r="H555" s="41"/>
      <c r="I555" s="42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</row>
    <row r="556" spans="1:32" x14ac:dyDescent="0.25">
      <c r="A556" s="41"/>
      <c r="B556" s="41"/>
      <c r="C556" s="41"/>
      <c r="D556" s="41"/>
      <c r="E556" s="41"/>
      <c r="F556" s="41"/>
      <c r="G556" s="41"/>
      <c r="H556" s="41"/>
      <c r="I556" s="42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</row>
    <row r="557" spans="1:32" x14ac:dyDescent="0.25">
      <c r="A557" s="41"/>
      <c r="B557" s="41"/>
      <c r="C557" s="41"/>
      <c r="D557" s="41"/>
      <c r="E557" s="41"/>
      <c r="F557" s="41"/>
      <c r="G557" s="41"/>
      <c r="H557" s="41"/>
      <c r="I557" s="42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</row>
    <row r="558" spans="1:32" x14ac:dyDescent="0.25">
      <c r="A558" s="41"/>
      <c r="B558" s="41"/>
      <c r="C558" s="41"/>
      <c r="D558" s="41"/>
      <c r="E558" s="41"/>
      <c r="F558" s="41"/>
      <c r="G558" s="41"/>
      <c r="H558" s="41"/>
      <c r="I558" s="42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</row>
    <row r="559" spans="1:32" x14ac:dyDescent="0.25">
      <c r="A559" s="41"/>
      <c r="B559" s="41"/>
      <c r="C559" s="41"/>
      <c r="D559" s="41"/>
      <c r="E559" s="41"/>
      <c r="F559" s="41"/>
      <c r="G559" s="41"/>
      <c r="H559" s="41"/>
      <c r="I559" s="42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</row>
    <row r="560" spans="1:32" x14ac:dyDescent="0.25">
      <c r="A560" s="41"/>
      <c r="B560" s="41"/>
      <c r="C560" s="41"/>
      <c r="D560" s="41"/>
      <c r="E560" s="41"/>
      <c r="F560" s="41"/>
      <c r="G560" s="41"/>
      <c r="H560" s="41"/>
      <c r="I560" s="42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</row>
    <row r="561" spans="1:32" x14ac:dyDescent="0.25">
      <c r="A561" s="41"/>
      <c r="B561" s="41"/>
      <c r="C561" s="41"/>
      <c r="D561" s="41"/>
      <c r="E561" s="41"/>
      <c r="F561" s="41"/>
      <c r="G561" s="41"/>
      <c r="H561" s="41"/>
      <c r="I561" s="42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</row>
    <row r="562" spans="1:32" x14ac:dyDescent="0.25">
      <c r="A562" s="41"/>
      <c r="B562" s="41"/>
      <c r="C562" s="41"/>
      <c r="D562" s="41"/>
      <c r="E562" s="41"/>
      <c r="F562" s="41"/>
      <c r="G562" s="41"/>
      <c r="H562" s="41"/>
      <c r="I562" s="42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</row>
    <row r="563" spans="1:32" x14ac:dyDescent="0.25">
      <c r="A563" s="41"/>
      <c r="B563" s="41"/>
      <c r="C563" s="41"/>
      <c r="D563" s="41"/>
      <c r="E563" s="41"/>
      <c r="F563" s="41"/>
      <c r="G563" s="41"/>
      <c r="H563" s="41"/>
      <c r="I563" s="42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</row>
    <row r="564" spans="1:32" x14ac:dyDescent="0.25">
      <c r="A564" s="41"/>
      <c r="B564" s="41"/>
      <c r="C564" s="41"/>
      <c r="D564" s="41"/>
      <c r="E564" s="41"/>
      <c r="F564" s="41"/>
      <c r="G564" s="41"/>
      <c r="H564" s="41"/>
      <c r="I564" s="42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</row>
    <row r="565" spans="1:32" x14ac:dyDescent="0.25">
      <c r="A565" s="41"/>
      <c r="B565" s="41"/>
      <c r="C565" s="41"/>
      <c r="D565" s="41"/>
      <c r="E565" s="41"/>
      <c r="F565" s="41"/>
      <c r="G565" s="41"/>
      <c r="H565" s="41"/>
      <c r="I565" s="42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</row>
    <row r="566" spans="1:32" x14ac:dyDescent="0.25">
      <c r="A566" s="41"/>
      <c r="B566" s="41"/>
      <c r="C566" s="41"/>
      <c r="D566" s="41"/>
      <c r="E566" s="41"/>
      <c r="F566" s="41"/>
      <c r="G566" s="41"/>
      <c r="H566" s="41"/>
      <c r="I566" s="42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</row>
    <row r="567" spans="1:32" x14ac:dyDescent="0.25">
      <c r="A567" s="41"/>
      <c r="B567" s="41"/>
      <c r="C567" s="41"/>
      <c r="D567" s="41"/>
      <c r="E567" s="41"/>
      <c r="F567" s="41"/>
      <c r="G567" s="41"/>
      <c r="H567" s="41"/>
      <c r="I567" s="42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</row>
    <row r="568" spans="1:32" x14ac:dyDescent="0.25">
      <c r="A568" s="41"/>
      <c r="B568" s="41"/>
      <c r="C568" s="41"/>
      <c r="D568" s="41"/>
      <c r="E568" s="41"/>
      <c r="F568" s="41"/>
      <c r="G568" s="41"/>
      <c r="H568" s="41"/>
      <c r="I568" s="42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</row>
    <row r="569" spans="1:32" x14ac:dyDescent="0.25">
      <c r="A569" s="41"/>
      <c r="B569" s="41"/>
      <c r="C569" s="41"/>
      <c r="D569" s="41"/>
      <c r="E569" s="41"/>
      <c r="F569" s="41"/>
      <c r="G569" s="41"/>
      <c r="H569" s="41"/>
      <c r="I569" s="42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</row>
    <row r="570" spans="1:32" x14ac:dyDescent="0.25">
      <c r="A570" s="41"/>
      <c r="B570" s="41"/>
      <c r="C570" s="41"/>
      <c r="D570" s="41"/>
      <c r="E570" s="41"/>
      <c r="F570" s="41"/>
      <c r="G570" s="41"/>
      <c r="H570" s="41"/>
      <c r="I570" s="42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</row>
    <row r="571" spans="1:32" x14ac:dyDescent="0.25">
      <c r="A571" s="41"/>
      <c r="B571" s="41"/>
      <c r="C571" s="41"/>
      <c r="D571" s="41"/>
      <c r="E571" s="41"/>
      <c r="F571" s="41"/>
      <c r="G571" s="41"/>
      <c r="H571" s="41"/>
      <c r="I571" s="42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</row>
    <row r="572" spans="1:32" x14ac:dyDescent="0.25">
      <c r="A572" s="41"/>
      <c r="B572" s="41"/>
      <c r="C572" s="41"/>
      <c r="D572" s="41"/>
      <c r="E572" s="41"/>
      <c r="F572" s="41"/>
      <c r="G572" s="41"/>
      <c r="H572" s="41"/>
      <c r="I572" s="42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</row>
    <row r="573" spans="1:32" x14ac:dyDescent="0.25">
      <c r="A573" s="41"/>
      <c r="B573" s="41"/>
      <c r="C573" s="41"/>
      <c r="D573" s="41"/>
      <c r="E573" s="41"/>
      <c r="F573" s="41"/>
      <c r="G573" s="41"/>
      <c r="H573" s="41"/>
      <c r="I573" s="42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</row>
    <row r="574" spans="1:32" x14ac:dyDescent="0.25">
      <c r="A574" s="41"/>
      <c r="B574" s="41"/>
      <c r="C574" s="41"/>
      <c r="D574" s="41"/>
      <c r="E574" s="41"/>
      <c r="F574" s="41"/>
      <c r="G574" s="41"/>
      <c r="H574" s="41"/>
      <c r="I574" s="42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</row>
    <row r="575" spans="1:32" x14ac:dyDescent="0.25">
      <c r="A575" s="41"/>
      <c r="B575" s="41"/>
      <c r="C575" s="41"/>
      <c r="D575" s="41"/>
      <c r="E575" s="41"/>
      <c r="F575" s="41"/>
      <c r="G575" s="41"/>
      <c r="H575" s="41"/>
      <c r="I575" s="42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</row>
    <row r="576" spans="1:32" x14ac:dyDescent="0.25">
      <c r="A576" s="41"/>
      <c r="B576" s="41"/>
      <c r="C576" s="41"/>
      <c r="D576" s="41"/>
      <c r="E576" s="41"/>
      <c r="F576" s="41"/>
      <c r="G576" s="41"/>
      <c r="H576" s="41"/>
      <c r="I576" s="42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</row>
    <row r="577" spans="1:32" x14ac:dyDescent="0.25">
      <c r="A577" s="41"/>
      <c r="B577" s="41"/>
      <c r="C577" s="41"/>
      <c r="D577" s="41"/>
      <c r="E577" s="41"/>
      <c r="F577" s="41"/>
      <c r="G577" s="41"/>
      <c r="H577" s="41"/>
      <c r="I577" s="42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</row>
    <row r="578" spans="1:32" x14ac:dyDescent="0.25">
      <c r="A578" s="41"/>
      <c r="B578" s="41"/>
      <c r="C578" s="41"/>
      <c r="D578" s="41"/>
      <c r="E578" s="41"/>
      <c r="F578" s="41"/>
      <c r="G578" s="41"/>
      <c r="H578" s="41"/>
      <c r="I578" s="42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</row>
    <row r="579" spans="1:32" x14ac:dyDescent="0.25">
      <c r="A579" s="41"/>
      <c r="B579" s="41"/>
      <c r="C579" s="41"/>
      <c r="D579" s="41"/>
      <c r="E579" s="41"/>
      <c r="F579" s="41"/>
      <c r="G579" s="41"/>
      <c r="H579" s="41"/>
      <c r="I579" s="42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</row>
    <row r="580" spans="1:32" x14ac:dyDescent="0.25">
      <c r="A580" s="41"/>
      <c r="B580" s="41"/>
      <c r="C580" s="41"/>
      <c r="D580" s="41"/>
      <c r="E580" s="41"/>
      <c r="F580" s="41"/>
      <c r="G580" s="41"/>
      <c r="H580" s="41"/>
      <c r="I580" s="42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</row>
    <row r="581" spans="1:32" x14ac:dyDescent="0.25">
      <c r="A581" s="41"/>
      <c r="B581" s="41"/>
      <c r="C581" s="41"/>
      <c r="D581" s="41"/>
      <c r="E581" s="41"/>
      <c r="F581" s="41"/>
      <c r="G581" s="41"/>
      <c r="H581" s="41"/>
      <c r="I581" s="42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</row>
    <row r="582" spans="1:32" x14ac:dyDescent="0.25">
      <c r="A582" s="41"/>
      <c r="B582" s="41"/>
      <c r="C582" s="41"/>
      <c r="D582" s="41"/>
      <c r="E582" s="41"/>
      <c r="F582" s="41"/>
      <c r="G582" s="41"/>
      <c r="H582" s="41"/>
      <c r="I582" s="42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</row>
    <row r="583" spans="1:32" x14ac:dyDescent="0.25">
      <c r="A583" s="41"/>
      <c r="B583" s="41"/>
      <c r="C583" s="41"/>
      <c r="D583" s="41"/>
      <c r="E583" s="41"/>
      <c r="F583" s="41"/>
      <c r="G583" s="41"/>
      <c r="H583" s="41"/>
      <c r="I583" s="42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</row>
    <row r="584" spans="1:32" x14ac:dyDescent="0.25">
      <c r="A584" s="41"/>
      <c r="B584" s="41"/>
      <c r="C584" s="41"/>
      <c r="D584" s="41"/>
      <c r="E584" s="41"/>
      <c r="F584" s="41"/>
      <c r="G584" s="41"/>
      <c r="H584" s="41"/>
      <c r="I584" s="42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</row>
    <row r="585" spans="1:32" x14ac:dyDescent="0.25">
      <c r="A585" s="41"/>
      <c r="B585" s="41"/>
      <c r="C585" s="41"/>
      <c r="D585" s="41"/>
      <c r="E585" s="41"/>
      <c r="F585" s="41"/>
      <c r="G585" s="41"/>
      <c r="H585" s="41"/>
      <c r="I585" s="42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</row>
    <row r="586" spans="1:32" x14ac:dyDescent="0.25">
      <c r="A586" s="41"/>
      <c r="B586" s="41"/>
      <c r="C586" s="41"/>
      <c r="D586" s="41"/>
      <c r="E586" s="41"/>
      <c r="F586" s="41"/>
      <c r="G586" s="41"/>
      <c r="H586" s="41"/>
      <c r="I586" s="42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</row>
    <row r="587" spans="1:32" x14ac:dyDescent="0.25">
      <c r="A587" s="41"/>
      <c r="B587" s="41"/>
      <c r="C587" s="41"/>
      <c r="D587" s="41"/>
      <c r="E587" s="41"/>
      <c r="F587" s="41"/>
      <c r="G587" s="41"/>
      <c r="H587" s="41"/>
      <c r="I587" s="42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</row>
    <row r="588" spans="1:32" x14ac:dyDescent="0.25">
      <c r="A588" s="41"/>
      <c r="B588" s="41"/>
      <c r="C588" s="41"/>
      <c r="D588" s="41"/>
      <c r="E588" s="41"/>
      <c r="F588" s="41"/>
      <c r="G588" s="41"/>
      <c r="H588" s="41"/>
      <c r="I588" s="42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</row>
    <row r="589" spans="1:32" x14ac:dyDescent="0.25">
      <c r="A589" s="41"/>
      <c r="B589" s="41"/>
      <c r="C589" s="41"/>
      <c r="D589" s="41"/>
      <c r="E589" s="41"/>
      <c r="F589" s="41"/>
      <c r="G589" s="41"/>
      <c r="H589" s="41"/>
      <c r="I589" s="42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</row>
    <row r="590" spans="1:32" x14ac:dyDescent="0.25">
      <c r="A590" s="41"/>
      <c r="B590" s="41"/>
      <c r="C590" s="41"/>
      <c r="D590" s="41"/>
      <c r="E590" s="41"/>
      <c r="F590" s="41"/>
      <c r="G590" s="41"/>
      <c r="H590" s="41"/>
      <c r="I590" s="42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</row>
    <row r="591" spans="1:32" x14ac:dyDescent="0.25">
      <c r="A591" s="41"/>
      <c r="B591" s="41"/>
      <c r="C591" s="41"/>
      <c r="D591" s="41"/>
      <c r="E591" s="41"/>
      <c r="F591" s="41"/>
      <c r="G591" s="41"/>
      <c r="H591" s="41"/>
      <c r="I591" s="42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</row>
    <row r="592" spans="1:32" x14ac:dyDescent="0.25">
      <c r="A592" s="41"/>
      <c r="B592" s="41"/>
      <c r="C592" s="41"/>
      <c r="D592" s="41"/>
      <c r="E592" s="41"/>
      <c r="F592" s="41"/>
      <c r="G592" s="41"/>
      <c r="H592" s="41"/>
      <c r="I592" s="42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</row>
    <row r="593" spans="1:32" x14ac:dyDescent="0.25">
      <c r="A593" s="41"/>
      <c r="B593" s="41"/>
      <c r="C593" s="41"/>
      <c r="D593" s="41"/>
      <c r="E593" s="41"/>
      <c r="F593" s="41"/>
      <c r="G593" s="41"/>
      <c r="H593" s="41"/>
      <c r="I593" s="42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</row>
    <row r="594" spans="1:32" x14ac:dyDescent="0.25">
      <c r="A594" s="41"/>
      <c r="B594" s="41"/>
      <c r="C594" s="41"/>
      <c r="D594" s="41"/>
      <c r="E594" s="41"/>
      <c r="F594" s="41"/>
      <c r="G594" s="41"/>
      <c r="H594" s="41"/>
      <c r="I594" s="42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</row>
    <row r="595" spans="1:32" x14ac:dyDescent="0.25">
      <c r="A595" s="41"/>
      <c r="B595" s="41"/>
      <c r="C595" s="41"/>
      <c r="D595" s="41"/>
      <c r="E595" s="41"/>
      <c r="F595" s="41"/>
      <c r="G595" s="41"/>
      <c r="H595" s="41"/>
      <c r="I595" s="42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</row>
    <row r="596" spans="1:32" x14ac:dyDescent="0.25">
      <c r="A596" s="41"/>
      <c r="B596" s="41"/>
      <c r="C596" s="41"/>
      <c r="D596" s="41"/>
      <c r="E596" s="41"/>
      <c r="F596" s="41"/>
      <c r="G596" s="41"/>
      <c r="H596" s="41"/>
      <c r="I596" s="42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</row>
    <row r="597" spans="1:32" x14ac:dyDescent="0.25">
      <c r="A597" s="41"/>
      <c r="B597" s="41"/>
      <c r="C597" s="41"/>
      <c r="D597" s="41"/>
      <c r="E597" s="41"/>
      <c r="F597" s="41"/>
      <c r="G597" s="41"/>
      <c r="H597" s="41"/>
      <c r="I597" s="42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</row>
    <row r="598" spans="1:32" x14ac:dyDescent="0.25">
      <c r="A598" s="41"/>
      <c r="B598" s="41"/>
      <c r="C598" s="41"/>
      <c r="D598" s="41"/>
      <c r="E598" s="41"/>
      <c r="F598" s="41"/>
      <c r="G598" s="41"/>
      <c r="H598" s="41"/>
      <c r="I598" s="42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</row>
    <row r="599" spans="1:32" x14ac:dyDescent="0.25">
      <c r="A599" s="41"/>
      <c r="B599" s="41"/>
      <c r="C599" s="41"/>
      <c r="D599" s="41"/>
      <c r="E599" s="41"/>
      <c r="F599" s="41"/>
      <c r="G599" s="41"/>
      <c r="H599" s="41"/>
      <c r="I599" s="42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</row>
    <row r="600" spans="1:32" x14ac:dyDescent="0.25">
      <c r="A600" s="41"/>
      <c r="B600" s="41"/>
      <c r="C600" s="41"/>
      <c r="D600" s="41"/>
      <c r="E600" s="41"/>
      <c r="F600" s="41"/>
      <c r="G600" s="41"/>
      <c r="H600" s="41"/>
      <c r="I600" s="42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</row>
    <row r="601" spans="1:32" x14ac:dyDescent="0.25">
      <c r="A601" s="41"/>
      <c r="B601" s="41"/>
      <c r="C601" s="41"/>
      <c r="D601" s="41"/>
      <c r="E601" s="41"/>
      <c r="F601" s="41"/>
      <c r="G601" s="41"/>
      <c r="H601" s="41"/>
      <c r="I601" s="42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</row>
    <row r="602" spans="1:32" x14ac:dyDescent="0.25">
      <c r="A602" s="41"/>
      <c r="B602" s="41"/>
      <c r="C602" s="41"/>
      <c r="D602" s="41"/>
      <c r="E602" s="41"/>
      <c r="F602" s="41"/>
      <c r="G602" s="41"/>
      <c r="H602" s="41"/>
      <c r="I602" s="42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</row>
    <row r="603" spans="1:32" x14ac:dyDescent="0.25">
      <c r="A603" s="41"/>
      <c r="B603" s="41"/>
      <c r="C603" s="41"/>
      <c r="D603" s="41"/>
      <c r="E603" s="41"/>
      <c r="F603" s="41"/>
      <c r="G603" s="41"/>
      <c r="H603" s="41"/>
      <c r="I603" s="42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</row>
    <row r="604" spans="1:32" x14ac:dyDescent="0.25">
      <c r="A604" s="41"/>
      <c r="B604" s="41"/>
      <c r="C604" s="41"/>
      <c r="D604" s="41"/>
      <c r="E604" s="41"/>
      <c r="F604" s="41"/>
      <c r="G604" s="41"/>
      <c r="H604" s="41"/>
      <c r="I604" s="42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</row>
    <row r="605" spans="1:32" x14ac:dyDescent="0.25">
      <c r="A605" s="41"/>
      <c r="B605" s="41"/>
      <c r="C605" s="41"/>
      <c r="D605" s="41"/>
      <c r="E605" s="41"/>
      <c r="F605" s="41"/>
      <c r="G605" s="41"/>
      <c r="H605" s="41"/>
      <c r="I605" s="42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</row>
    <row r="606" spans="1:32" x14ac:dyDescent="0.25">
      <c r="A606" s="41"/>
      <c r="B606" s="41"/>
      <c r="C606" s="41"/>
      <c r="D606" s="41"/>
      <c r="E606" s="41"/>
      <c r="F606" s="41"/>
      <c r="G606" s="41"/>
      <c r="H606" s="41"/>
      <c r="I606" s="42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</row>
    <row r="607" spans="1:32" x14ac:dyDescent="0.25">
      <c r="A607" s="41"/>
      <c r="B607" s="41"/>
      <c r="C607" s="41"/>
      <c r="D607" s="41"/>
      <c r="E607" s="41"/>
      <c r="F607" s="41"/>
      <c r="G607" s="41"/>
      <c r="H607" s="41"/>
      <c r="I607" s="42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</row>
    <row r="608" spans="1:32" x14ac:dyDescent="0.25">
      <c r="A608" s="41"/>
      <c r="B608" s="41"/>
      <c r="C608" s="41"/>
      <c r="D608" s="41"/>
      <c r="E608" s="41"/>
      <c r="F608" s="41"/>
      <c r="G608" s="41"/>
      <c r="H608" s="41"/>
      <c r="I608" s="42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</row>
    <row r="609" spans="1:32" x14ac:dyDescent="0.25">
      <c r="A609" s="41"/>
      <c r="B609" s="41"/>
      <c r="C609" s="41"/>
      <c r="D609" s="41"/>
      <c r="E609" s="41"/>
      <c r="F609" s="41"/>
      <c r="G609" s="41"/>
      <c r="H609" s="41"/>
      <c r="I609" s="42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</row>
    <row r="610" spans="1:32" x14ac:dyDescent="0.25">
      <c r="A610" s="41"/>
      <c r="B610" s="41"/>
      <c r="C610" s="41"/>
      <c r="D610" s="41"/>
      <c r="E610" s="41"/>
      <c r="F610" s="41"/>
      <c r="G610" s="41"/>
      <c r="H610" s="41"/>
      <c r="I610" s="42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</row>
    <row r="611" spans="1:32" x14ac:dyDescent="0.25">
      <c r="A611" s="41"/>
      <c r="B611" s="41"/>
      <c r="C611" s="41"/>
      <c r="D611" s="41"/>
      <c r="E611" s="41"/>
      <c r="F611" s="41"/>
      <c r="G611" s="41"/>
      <c r="H611" s="41"/>
      <c r="I611" s="42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</row>
    <row r="612" spans="1:32" x14ac:dyDescent="0.25">
      <c r="A612" s="41"/>
      <c r="B612" s="41"/>
      <c r="C612" s="41"/>
      <c r="D612" s="41"/>
      <c r="E612" s="41"/>
      <c r="F612" s="41"/>
      <c r="G612" s="41"/>
      <c r="H612" s="41"/>
      <c r="I612" s="42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</row>
    <row r="613" spans="1:32" x14ac:dyDescent="0.25">
      <c r="A613" s="41"/>
      <c r="B613" s="41"/>
      <c r="C613" s="41"/>
      <c r="D613" s="41"/>
      <c r="E613" s="41"/>
      <c r="F613" s="41"/>
      <c r="G613" s="41"/>
      <c r="H613" s="41"/>
      <c r="I613" s="42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</row>
    <row r="614" spans="1:32" x14ac:dyDescent="0.25">
      <c r="A614" s="41"/>
      <c r="B614" s="41"/>
      <c r="C614" s="41"/>
      <c r="D614" s="41"/>
      <c r="E614" s="41"/>
      <c r="F614" s="41"/>
      <c r="G614" s="41"/>
      <c r="H614" s="41"/>
      <c r="I614" s="42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</row>
    <row r="615" spans="1:32" x14ac:dyDescent="0.25">
      <c r="A615" s="41"/>
      <c r="B615" s="41"/>
      <c r="C615" s="41"/>
      <c r="D615" s="41"/>
      <c r="E615" s="41"/>
      <c r="F615" s="41"/>
      <c r="G615" s="41"/>
      <c r="H615" s="41"/>
      <c r="I615" s="42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</row>
    <row r="616" spans="1:32" x14ac:dyDescent="0.25">
      <c r="A616" s="41"/>
      <c r="B616" s="41"/>
      <c r="C616" s="41"/>
      <c r="D616" s="41"/>
      <c r="E616" s="41"/>
      <c r="F616" s="41"/>
      <c r="G616" s="41"/>
      <c r="H616" s="41"/>
      <c r="I616" s="42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</row>
    <row r="617" spans="1:32" x14ac:dyDescent="0.25">
      <c r="A617" s="41"/>
      <c r="B617" s="41"/>
      <c r="C617" s="41"/>
      <c r="D617" s="41"/>
      <c r="E617" s="41"/>
      <c r="F617" s="41"/>
      <c r="G617" s="41"/>
      <c r="H617" s="41"/>
      <c r="I617" s="42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</row>
    <row r="618" spans="1:32" x14ac:dyDescent="0.25">
      <c r="A618" s="41"/>
      <c r="B618" s="41"/>
      <c r="C618" s="41"/>
      <c r="D618" s="41"/>
      <c r="E618" s="41"/>
      <c r="F618" s="41"/>
      <c r="G618" s="41"/>
      <c r="H618" s="41"/>
      <c r="I618" s="42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</row>
    <row r="619" spans="1:32" x14ac:dyDescent="0.25">
      <c r="A619" s="41"/>
      <c r="B619" s="41"/>
      <c r="C619" s="41"/>
      <c r="D619" s="41"/>
      <c r="E619" s="41"/>
      <c r="F619" s="41"/>
      <c r="G619" s="41"/>
      <c r="H619" s="41"/>
      <c r="I619" s="42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</row>
    <row r="620" spans="1:32" x14ac:dyDescent="0.25">
      <c r="A620" s="41"/>
      <c r="B620" s="41"/>
      <c r="C620" s="41"/>
      <c r="D620" s="41"/>
      <c r="E620" s="41"/>
      <c r="F620" s="41"/>
      <c r="G620" s="41"/>
      <c r="H620" s="41"/>
      <c r="I620" s="42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</row>
    <row r="621" spans="1:32" x14ac:dyDescent="0.25">
      <c r="A621" s="41"/>
      <c r="B621" s="41"/>
      <c r="C621" s="41"/>
      <c r="D621" s="41"/>
      <c r="E621" s="41"/>
      <c r="F621" s="41"/>
      <c r="G621" s="41"/>
      <c r="H621" s="41"/>
      <c r="I621" s="42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</row>
    <row r="622" spans="1:32" x14ac:dyDescent="0.25">
      <c r="A622" s="41"/>
      <c r="B622" s="41"/>
      <c r="C622" s="41"/>
      <c r="D622" s="41"/>
      <c r="E622" s="41"/>
      <c r="F622" s="41"/>
      <c r="G622" s="41"/>
      <c r="H622" s="41"/>
      <c r="I622" s="42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</row>
    <row r="623" spans="1:32" x14ac:dyDescent="0.25">
      <c r="A623" s="41"/>
      <c r="B623" s="41"/>
      <c r="C623" s="41"/>
      <c r="D623" s="41"/>
      <c r="E623" s="41"/>
      <c r="F623" s="41"/>
      <c r="G623" s="41"/>
      <c r="H623" s="41"/>
      <c r="I623" s="42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</row>
    <row r="624" spans="1:32" x14ac:dyDescent="0.25">
      <c r="A624" s="41"/>
      <c r="B624" s="41"/>
      <c r="C624" s="41"/>
      <c r="D624" s="41"/>
      <c r="E624" s="41"/>
      <c r="F624" s="41"/>
      <c r="G624" s="41"/>
      <c r="H624" s="41"/>
      <c r="I624" s="42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</row>
    <row r="625" spans="1:32" x14ac:dyDescent="0.25">
      <c r="A625" s="41"/>
      <c r="B625" s="41"/>
      <c r="C625" s="41"/>
      <c r="D625" s="41"/>
      <c r="E625" s="41"/>
      <c r="F625" s="41"/>
      <c r="G625" s="41"/>
      <c r="H625" s="41"/>
      <c r="I625" s="42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</row>
    <row r="626" spans="1:32" x14ac:dyDescent="0.25">
      <c r="A626" s="41"/>
      <c r="B626" s="41"/>
      <c r="C626" s="41"/>
      <c r="D626" s="41"/>
      <c r="E626" s="41"/>
      <c r="F626" s="41"/>
      <c r="G626" s="41"/>
      <c r="H626" s="41"/>
      <c r="I626" s="42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</row>
    <row r="627" spans="1:32" x14ac:dyDescent="0.25">
      <c r="A627" s="41"/>
      <c r="B627" s="41"/>
      <c r="C627" s="41"/>
      <c r="D627" s="41"/>
      <c r="E627" s="41"/>
      <c r="F627" s="41"/>
      <c r="G627" s="41"/>
      <c r="H627" s="41"/>
      <c r="I627" s="42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</row>
    <row r="628" spans="1:32" x14ac:dyDescent="0.25">
      <c r="A628" s="41"/>
      <c r="B628" s="41"/>
      <c r="C628" s="41"/>
      <c r="D628" s="41"/>
      <c r="E628" s="41"/>
      <c r="F628" s="41"/>
      <c r="G628" s="41"/>
      <c r="H628" s="41"/>
      <c r="I628" s="42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</row>
    <row r="629" spans="1:32" x14ac:dyDescent="0.25">
      <c r="A629" s="41"/>
      <c r="B629" s="41"/>
      <c r="C629" s="41"/>
      <c r="D629" s="41"/>
      <c r="E629" s="41"/>
      <c r="F629" s="41"/>
      <c r="G629" s="41"/>
      <c r="H629" s="41"/>
      <c r="I629" s="42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</row>
  </sheetData>
  <mergeCells count="21">
    <mergeCell ref="AD4:AD5"/>
    <mergeCell ref="AE4:AE5"/>
    <mergeCell ref="AF4:AF5"/>
    <mergeCell ref="AG4:AG5"/>
    <mergeCell ref="AH4:AH5"/>
    <mergeCell ref="X4:X5"/>
    <mergeCell ref="Y4:Y5"/>
    <mergeCell ref="Z4:Z5"/>
    <mergeCell ref="AA4:AA5"/>
    <mergeCell ref="AB4:AB5"/>
    <mergeCell ref="AC4:AC5"/>
    <mergeCell ref="A1:AF1"/>
    <mergeCell ref="A2:AF2"/>
    <mergeCell ref="A3:AF3"/>
    <mergeCell ref="AG3:AH3"/>
    <mergeCell ref="C4:H4"/>
    <mergeCell ref="I4:J4"/>
    <mergeCell ref="K4:K5"/>
    <mergeCell ref="L4:Q4"/>
    <mergeCell ref="R4:V4"/>
    <mergeCell ref="W4:W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Stefka M Kamenova</dc:creator>
  <cp:lastModifiedBy>Stefka M Kamenova</cp:lastModifiedBy>
  <dcterms:created xsi:type="dcterms:W3CDTF">2014-01-31T12:11:47Z</dcterms:created>
  <dcterms:modified xsi:type="dcterms:W3CDTF">2014-01-31T12:12:55Z</dcterms:modified>
</cp:coreProperties>
</file>