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NP-ZDBRB-2012" sheetId="1" r:id="rId1"/>
  </sheets>
  <definedNames>
    <definedName name="_xlnm.Print_Titles" localSheetId="0">'NP-ZDBRB-2012'!$3:$5</definedName>
  </definedNames>
  <calcPr fullCalcOnLoad="1"/>
</workbook>
</file>

<file path=xl/sharedStrings.xml><?xml version="1.0" encoding="utf-8"?>
<sst xmlns="http://schemas.openxmlformats.org/spreadsheetml/2006/main" count="330" uniqueCount="329">
  <si>
    <t>Община</t>
  </si>
  <si>
    <t>група на общината за ООУ</t>
  </si>
  <si>
    <t>Брой деца/ученици по дейности (стандарти) за 2012 година</t>
  </si>
  <si>
    <t>Детски градини</t>
  </si>
  <si>
    <t>Общообразователни училища</t>
  </si>
  <si>
    <t>Спортни училища</t>
  </si>
  <si>
    <t>Професионални училища, професионални гимназии и паралелки за професионална квалификация в СОУ и гимназии-днев.форма</t>
  </si>
  <si>
    <t>Специални училища</t>
  </si>
  <si>
    <t xml:space="preserve">Вечерна форма на обучение </t>
  </si>
  <si>
    <t xml:space="preserve">Задочна форма на обучение </t>
  </si>
  <si>
    <t>Индивидуална форма на обучение</t>
  </si>
  <si>
    <t>Самостоятелна форма на обучение</t>
  </si>
  <si>
    <t>Общежитие</t>
  </si>
  <si>
    <t>Добавка за деца и ученици на ресурсно подпомагане, интегрирани в училища и детски градини</t>
  </si>
  <si>
    <t>Добавка за подпомагане храненето на децата от ПГ и учениците от І -ІV кл.</t>
  </si>
  <si>
    <t>Добавка за осигуряване на целодневна организация на учебния ден за обхванатите ученици от І и ІІ кл. с изключение на пътуващите ученици от І и ІІ кл. до средищните училища</t>
  </si>
  <si>
    <t>Добавка за целодневна организация и за столово хранене на пътуващи ученици от средищни училища</t>
  </si>
  <si>
    <t>деца в яслени групи към ЦДГ и ОДЗ</t>
  </si>
  <si>
    <t xml:space="preserve"> деца в специални ДГ</t>
  </si>
  <si>
    <t>ученици в общообразователни училища</t>
  </si>
  <si>
    <t>ученици в паралелки с профил "Изкуства"</t>
  </si>
  <si>
    <t xml:space="preserve">Транспорт </t>
  </si>
  <si>
    <t>Селско, горско стопанство</t>
  </si>
  <si>
    <t xml:space="preserve">Физически науки, информатика, техника, здравеопазване, опазване на околната среда, производство и преработка, архитектура и строителство </t>
  </si>
  <si>
    <t>Услуги за личността</t>
  </si>
  <si>
    <t>Стопанско управление и администрация, социални услуги</t>
  </si>
  <si>
    <t>Специално училище полуинтернат за ученици с умствена изостаналост</t>
  </si>
  <si>
    <t>Специално училище интернат за ученици с умствена изостаналост</t>
  </si>
  <si>
    <t>Болнично училище</t>
  </si>
  <si>
    <t>Оздравително училище І-VІІІ клас</t>
  </si>
  <si>
    <t>Оздравителна гимназия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</si>
  <si>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</si>
  <si>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</si>
  <si>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</si>
  <si>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</si>
  <si>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</si>
  <si>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</si>
  <si>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</si>
  <si>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</si>
  <si>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</si>
  <si>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</si>
  <si>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</si>
  <si>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</si>
  <si>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</si>
  <si>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</si>
  <si>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</si>
  <si>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</si>
  <si>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</si>
  <si>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</si>
  <si>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</si>
  <si>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</si>
  <si>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</si>
  <si>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</si>
  <si>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</si>
  <si>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</si>
  <si>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</si>
  <si>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</si>
  <si>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</si>
  <si>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</si>
  <si>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</si>
  <si>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</si>
  <si>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</si>
  <si>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</si>
  <si>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</si>
  <si>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</si>
  <si>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</si>
  <si>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</si>
  <si>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</si>
  <si>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</si>
  <si>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</si>
  <si>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</si>
  <si>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</si>
  <si>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</si>
  <si>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</si>
  <si>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</si>
  <si>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</si>
  <si>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</si>
  <si>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</si>
  <si>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</si>
  <si>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</si>
  <si>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</si>
  <si>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</si>
  <si>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</si>
  <si>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</si>
  <si>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</si>
  <si>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</si>
  <si>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</si>
  <si>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</si>
  <si>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</si>
  <si>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</si>
  <si>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</si>
  <si>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</si>
  <si>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</si>
  <si>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</si>
  <si>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</si>
  <si>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</si>
  <si>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</si>
  <si>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</si>
  <si>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</si>
  <si>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</si>
  <si>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</si>
  <si>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</si>
  <si>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</si>
  <si>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</si>
  <si>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</si>
  <si>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</si>
  <si>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</si>
  <si>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</si>
  <si>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</si>
  <si>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</si>
  <si>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</si>
  <si>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</si>
  <si>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</si>
  <si>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</si>
  <si>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</si>
  <si>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</si>
  <si>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</si>
  <si>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</si>
  <si>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</si>
  <si>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</si>
  <si>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</si>
  <si>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</si>
  <si>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</si>
  <si>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</si>
  <si>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</si>
  <si>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</si>
  <si>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</si>
  <si>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</si>
  <si>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</si>
  <si>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</si>
  <si>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 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</si>
  <si>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</si>
  <si>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</si>
  <si>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</si>
  <si>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</si>
  <si>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</si>
  <si>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</si>
  <si>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</si>
  <si>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</si>
  <si>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</si>
  <si>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</si>
  <si>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</si>
  <si>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</si>
  <si>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</si>
  <si>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</si>
  <si>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</si>
  <si>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</si>
  <si>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</si>
  <si>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</si>
  <si>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</si>
  <si>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</si>
  <si>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</si>
  <si>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</si>
  <si>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</si>
  <si>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</si>
  <si>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</si>
  <si>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</si>
  <si>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</si>
  <si>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</si>
  <si>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</si>
  <si>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</si>
  <si>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</si>
  <si>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</si>
  <si>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</si>
  <si>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</si>
  <si>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</si>
  <si>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</si>
  <si>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</si>
  <si>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</si>
  <si>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</si>
  <si>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</si>
  <si>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</si>
  <si>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</si>
  <si>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</si>
  <si>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</si>
  <si>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</si>
  <si>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</si>
  <si>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</si>
  <si>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</si>
  <si>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</si>
  <si>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</si>
  <si>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</si>
  <si>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</si>
  <si>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</si>
  <si>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</si>
  <si>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</si>
  <si>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</si>
  <si>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</si>
  <si>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</si>
  <si>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</si>
  <si>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</si>
  <si>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</si>
  <si>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</si>
  <si>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</si>
  <si>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</si>
  <si>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</si>
  <si>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</si>
  <si>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</si>
  <si>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</si>
  <si>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</si>
  <si>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</si>
  <si>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</si>
  <si>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</si>
  <si>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</si>
  <si>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</si>
  <si>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</si>
  <si>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</si>
  <si>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</si>
  <si>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</si>
  <si>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</si>
  <si>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</si>
  <si>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</si>
  <si>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</si>
  <si>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</si>
  <si>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</si>
  <si>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</si>
  <si>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</si>
  <si>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</si>
  <si>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</si>
  <si>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</si>
  <si>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Bетово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</si>
  <si>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</si>
  <si>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</si>
  <si>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</si>
  <si>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</si>
  <si>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</si>
  <si>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</si>
  <si>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</si>
  <si>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</si>
  <si>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</si>
  <si>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</si>
  <si>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</si>
  <si>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</si>
  <si>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</si>
  <si>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</si>
  <si>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</si>
  <si>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</si>
  <si>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</si>
  <si>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</si>
  <si>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</si>
  <si>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</si>
  <si>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</si>
  <si>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</si>
  <si>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</si>
  <si>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</si>
  <si>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</si>
  <si>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</si>
  <si>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</si>
  <si>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</si>
  <si>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</si>
  <si>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</si>
  <si>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</si>
  <si>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</si>
  <si>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</si>
  <si>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</si>
  <si>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</si>
  <si>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</si>
  <si>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</si>
  <si>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</si>
  <si>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</si>
  <si>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</si>
  <si>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</si>
  <si>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</si>
  <si>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</si>
  <si>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</si>
  <si>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</si>
  <si>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</si>
  <si>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</si>
  <si>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</si>
  <si>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</si>
  <si>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</si>
  <si>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</si>
  <si>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</si>
  <si>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</si>
  <si>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</si>
  <si>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</si>
  <si>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</si>
  <si>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</si>
  <si>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</si>
  <si>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</si>
  <si>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</si>
  <si>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</si>
  <si>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</si>
  <si>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</si>
  <si>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</si>
  <si>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</si>
  <si>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</si>
  <si>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</si>
  <si>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</si>
  <si>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</si>
  <si>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</si>
  <si>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</si>
  <si>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</si>
  <si>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</si>
  <si>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</si>
  <si>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</si>
  <si>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</si>
  <si>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</si>
  <si>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</si>
  <si>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</si>
  <si>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</si>
  <si>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</si>
  <si>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</si>
  <si>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</si>
  <si>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</si>
  <si>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</si>
  <si>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</si>
  <si>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</si>
  <si>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</si>
  <si>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</si>
  <si>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</si>
  <si>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</si>
  <si>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</si>
  <si>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</si>
  <si>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</si>
  <si>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</si>
  <si>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</si>
  <si>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</si>
  <si>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</si>
  <si>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</si>
  <si>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</si>
  <si>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(публикувана в изпълнение на § 47, ал. 13, т. 2 от преходните и заключителни разпоредби на ЗДБРБ за 2012 г.)</t>
  </si>
  <si>
    <t xml:space="preserve">Информация за броя на децата и учениците, по които са разчетени средствата за образование, получени от първостепенните разпоредители с бюджетни кредити, съгласно Закона за държавния бюджет на Република България за 2012 г. по общини </t>
  </si>
  <si>
    <t>Професионални паралелки "Изобразителни изкуства, дизаин, художествени занаяти"</t>
  </si>
  <si>
    <t>деца в ЦДГ и ОДЗ(от 3 до 5 г.) в населено място с над 1500 жители</t>
  </si>
  <si>
    <t>деца в ЦДГ и ОДЗ (от 3 до 5 г.) в населено място с до 1500 жители</t>
  </si>
  <si>
    <t>деца в подготвителна целодневна група в ЦДГ и ОДЗ</t>
  </si>
  <si>
    <t>деца в подготвителна полудневна група в ЦДГ, ОДЗ или у-ще</t>
  </si>
  <si>
    <t>Добавка за обучавани в училища към местата за лишени от свобода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</si>
</sst>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0"/>
    <numFmt numFmtId="166" formatCode="#,##0.0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center"/>
      <protection/>
    </xf>
    <xf numFmtId="3" fontId="1" fillId="0" borderId="1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quotePrefix="1">
      <alignment horizontal="center" vertical="center" textRotation="90" wrapText="1"/>
    </xf>
    <xf numFmtId="3" fontId="4" fillId="0" borderId="3" xfId="0" applyNumberFormat="1" applyFont="1" applyFill="1" applyBorder="1" applyAlignment="1" quotePrefix="1">
      <alignment horizontal="center" vertical="center" textRotation="90" wrapText="1"/>
    </xf>
    <xf numFmtId="3" fontId="4" fillId="0" borderId="4" xfId="0" applyNumberFormat="1" applyFont="1" applyFill="1" applyBorder="1" applyAlignment="1" quotePrefix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 quotePrefix="1">
      <alignment horizontal="center" vertical="center" textRotation="90" wrapText="1"/>
    </xf>
    <xf numFmtId="3" fontId="1" fillId="0" borderId="4" xfId="0" applyNumberFormat="1" applyFont="1" applyFill="1" applyBorder="1" applyAlignment="1" quotePrefix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3" fontId="1" fillId="0" borderId="3" xfId="0" applyNumberFormat="1" applyFont="1" applyFill="1" applyBorder="1" applyAlignment="1" quotePrefix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6"/>
  <sheetViews>
    <sheetView showZeros="0" tabSelected="1" workbookViewId="0" topLeftCell="A1">
      <pane xSplit="1" ySplit="5" topLeftCell="F6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6" sqref="I6"/>
    </sheetView>
  </sheetViews>
  <sheetFormatPr defaultColWidth="9.140625" defaultRowHeight="12.75"/>
  <cols>
    <col min="1" max="1" width="15.140625" style="1" customWidth="1"/>
    <col min="2" max="2" width="4.421875" style="1" customWidth="1"/>
    <col min="3" max="3" width="6.57421875" style="1" bestFit="1" customWidth="1"/>
    <col min="4" max="4" width="5.8515625" style="1" customWidth="1"/>
    <col min="5" max="5" width="5.7109375" style="1" customWidth="1"/>
    <col min="6" max="7" width="5.7109375" style="1" bestFit="1" customWidth="1"/>
    <col min="8" max="8" width="4.28125" style="1" customWidth="1"/>
    <col min="9" max="9" width="6.57421875" style="1" bestFit="1" customWidth="1"/>
    <col min="10" max="10" width="4.8515625" style="1" bestFit="1" customWidth="1"/>
    <col min="11" max="11" width="4.7109375" style="1" customWidth="1"/>
    <col min="12" max="12" width="5.140625" style="1" customWidth="1"/>
    <col min="13" max="13" width="3.7109375" style="1" customWidth="1"/>
    <col min="14" max="14" width="8.8515625" style="1" customWidth="1"/>
    <col min="15" max="15" width="5.28125" style="1" customWidth="1"/>
    <col min="16" max="16" width="5.7109375" style="1" customWidth="1"/>
    <col min="17" max="17" width="5.57421875" style="1" customWidth="1"/>
    <col min="18" max="18" width="5.421875" style="1" customWidth="1"/>
    <col min="19" max="19" width="5.140625" style="1" customWidth="1"/>
    <col min="20" max="21" width="3.57421875" style="1" customWidth="1"/>
    <col min="22" max="22" width="3.8515625" style="1" customWidth="1"/>
    <col min="23" max="23" width="4.8515625" style="1" customWidth="1"/>
    <col min="24" max="24" width="3.7109375" style="1" customWidth="1"/>
    <col min="25" max="25" width="4.57421875" style="1" customWidth="1"/>
    <col min="26" max="27" width="5.7109375" style="1" customWidth="1"/>
    <col min="28" max="28" width="4.421875" style="1" customWidth="1"/>
    <col min="29" max="29" width="4.7109375" style="1" customWidth="1"/>
    <col min="30" max="30" width="6.7109375" style="1" customWidth="1"/>
    <col min="31" max="31" width="7.57421875" style="1" customWidth="1"/>
    <col min="32" max="32" width="6.8515625" style="1" customWidth="1"/>
    <col min="33" max="16384" width="9.140625" style="1" customWidth="1"/>
  </cols>
  <sheetData>
    <row r="1" spans="1:32" ht="45" customHeight="1">
      <c r="A1" s="16" t="s">
        <v>322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1" customHeight="1">
      <c r="A2" s="31" t="s">
        <v>321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21.75" customHeight="1">
      <c r="A3" s="17" t="s">
        <v>0</v>
      </c>
      <c r="B3" s="18" t="s">
        <v>1</v>
      </c>
      <c r="C3" s="21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46.5" customHeight="1">
      <c r="A4" s="17"/>
      <c r="B4" s="19"/>
      <c r="C4" s="22" t="s">
        <v>3</v>
      </c>
      <c r="D4" s="23"/>
      <c r="E4" s="23"/>
      <c r="F4" s="23"/>
      <c r="G4" s="23"/>
      <c r="H4" s="24"/>
      <c r="I4" s="25" t="s">
        <v>4</v>
      </c>
      <c r="J4" s="25"/>
      <c r="K4" s="26" t="s">
        <v>5</v>
      </c>
      <c r="L4" s="28" t="s">
        <v>6</v>
      </c>
      <c r="M4" s="28"/>
      <c r="N4" s="28"/>
      <c r="O4" s="28"/>
      <c r="P4" s="28"/>
      <c r="Q4" s="28"/>
      <c r="R4" s="22" t="s">
        <v>7</v>
      </c>
      <c r="S4" s="23"/>
      <c r="T4" s="23"/>
      <c r="U4" s="23"/>
      <c r="V4" s="24"/>
      <c r="W4" s="29" t="s">
        <v>8</v>
      </c>
      <c r="X4" s="29" t="s">
        <v>9</v>
      </c>
      <c r="Y4" s="29" t="s">
        <v>10</v>
      </c>
      <c r="Z4" s="29" t="s">
        <v>11</v>
      </c>
      <c r="AA4" s="29" t="s">
        <v>13</v>
      </c>
      <c r="AB4" s="29" t="s">
        <v>328</v>
      </c>
      <c r="AC4" s="29" t="s">
        <v>12</v>
      </c>
      <c r="AD4" s="29" t="s">
        <v>14</v>
      </c>
      <c r="AE4" s="18" t="s">
        <v>15</v>
      </c>
      <c r="AF4" s="29" t="s">
        <v>16</v>
      </c>
    </row>
    <row r="5" spans="1:32" ht="209.25" customHeight="1">
      <c r="A5" s="17"/>
      <c r="B5" s="20"/>
      <c r="C5" s="3" t="s">
        <v>324</v>
      </c>
      <c r="D5" s="3" t="s">
        <v>325</v>
      </c>
      <c r="E5" s="3" t="s">
        <v>17</v>
      </c>
      <c r="F5" s="3" t="s">
        <v>326</v>
      </c>
      <c r="G5" s="3" t="s">
        <v>327</v>
      </c>
      <c r="H5" s="4" t="s">
        <v>18</v>
      </c>
      <c r="I5" s="4" t="s">
        <v>19</v>
      </c>
      <c r="J5" s="4" t="s">
        <v>20</v>
      </c>
      <c r="K5" s="27"/>
      <c r="L5" s="4" t="s">
        <v>21</v>
      </c>
      <c r="M5" s="4" t="s">
        <v>22</v>
      </c>
      <c r="N5" s="3" t="s">
        <v>23</v>
      </c>
      <c r="O5" s="4" t="s">
        <v>24</v>
      </c>
      <c r="P5" s="4" t="s">
        <v>25</v>
      </c>
      <c r="Q5" s="4" t="s">
        <v>323</v>
      </c>
      <c r="R5" s="4" t="s">
        <v>26</v>
      </c>
      <c r="S5" s="4" t="s">
        <v>27</v>
      </c>
      <c r="T5" s="4" t="s">
        <v>28</v>
      </c>
      <c r="U5" s="4" t="s">
        <v>29</v>
      </c>
      <c r="V5" s="4" t="s">
        <v>30</v>
      </c>
      <c r="W5" s="30"/>
      <c r="X5" s="30"/>
      <c r="Y5" s="30"/>
      <c r="Z5" s="30"/>
      <c r="AA5" s="32"/>
      <c r="AB5" s="32"/>
      <c r="AC5" s="32"/>
      <c r="AD5" s="32"/>
      <c r="AE5" s="19"/>
      <c r="AF5" s="32"/>
    </row>
    <row r="6" spans="1:32" s="2" customFormat="1" ht="15">
      <c r="A6" s="8" t="s">
        <v>31</v>
      </c>
      <c r="B6" s="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2" customFormat="1" ht="15">
      <c r="A7" s="5" t="s">
        <v>32</v>
      </c>
      <c r="B7" s="13">
        <v>6</v>
      </c>
      <c r="C7" s="5">
        <v>295</v>
      </c>
      <c r="D7" s="5">
        <v>44</v>
      </c>
      <c r="E7" s="5">
        <v>60</v>
      </c>
      <c r="F7" s="5">
        <v>72</v>
      </c>
      <c r="G7" s="5">
        <v>27</v>
      </c>
      <c r="H7" s="5">
        <v>0</v>
      </c>
      <c r="I7" s="5">
        <v>730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6">
        <v>0</v>
      </c>
      <c r="S7" s="6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6">
        <v>0</v>
      </c>
      <c r="Z7" s="6">
        <v>4</v>
      </c>
      <c r="AA7" s="7">
        <v>10</v>
      </c>
      <c r="AB7" s="6"/>
      <c r="AC7" s="5">
        <v>0</v>
      </c>
      <c r="AD7" s="5">
        <v>495</v>
      </c>
      <c r="AE7" s="5">
        <v>129</v>
      </c>
      <c r="AF7" s="5">
        <v>61</v>
      </c>
    </row>
    <row r="8" spans="1:32" s="2" customFormat="1" ht="15">
      <c r="A8" s="5" t="s">
        <v>33</v>
      </c>
      <c r="B8" s="13">
        <v>7</v>
      </c>
      <c r="C8" s="5">
        <v>54</v>
      </c>
      <c r="D8" s="5">
        <v>0</v>
      </c>
      <c r="E8" s="5">
        <v>59</v>
      </c>
      <c r="F8" s="5">
        <v>152</v>
      </c>
      <c r="G8" s="5">
        <v>46</v>
      </c>
      <c r="H8" s="5">
        <v>0</v>
      </c>
      <c r="I8" s="5">
        <v>1006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6">
        <v>0</v>
      </c>
      <c r="S8" s="6">
        <v>0</v>
      </c>
      <c r="T8" s="5">
        <v>0</v>
      </c>
      <c r="U8" s="5">
        <v>10</v>
      </c>
      <c r="V8" s="5">
        <v>41</v>
      </c>
      <c r="W8" s="5">
        <v>0</v>
      </c>
      <c r="X8" s="5">
        <v>0</v>
      </c>
      <c r="Y8" s="6">
        <v>0</v>
      </c>
      <c r="Z8" s="6">
        <v>10</v>
      </c>
      <c r="AA8" s="7"/>
      <c r="AB8" s="6"/>
      <c r="AC8" s="5">
        <v>20</v>
      </c>
      <c r="AD8" s="5">
        <v>657</v>
      </c>
      <c r="AE8" s="5">
        <v>166</v>
      </c>
      <c r="AF8" s="5">
        <v>63</v>
      </c>
    </row>
    <row r="9" spans="1:32" s="2" customFormat="1" ht="15">
      <c r="A9" s="5" t="s">
        <v>34</v>
      </c>
      <c r="B9" s="13">
        <v>2</v>
      </c>
      <c r="C9" s="5">
        <v>1332</v>
      </c>
      <c r="D9" s="5">
        <v>0</v>
      </c>
      <c r="E9" s="5">
        <v>125</v>
      </c>
      <c r="F9" s="5">
        <v>1253</v>
      </c>
      <c r="G9" s="5">
        <v>0</v>
      </c>
      <c r="H9" s="5">
        <v>0</v>
      </c>
      <c r="I9" s="5">
        <v>6755</v>
      </c>
      <c r="J9" s="5">
        <v>164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6">
        <v>0</v>
      </c>
      <c r="S9" s="6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6">
        <v>10</v>
      </c>
      <c r="Z9" s="6">
        <v>12</v>
      </c>
      <c r="AA9" s="7">
        <v>97</v>
      </c>
      <c r="AB9" s="6"/>
      <c r="AC9" s="5">
        <v>116</v>
      </c>
      <c r="AD9" s="5">
        <f>2401+1253</f>
        <v>3654</v>
      </c>
      <c r="AE9" s="5">
        <v>874</v>
      </c>
      <c r="AF9" s="5">
        <f>224+38</f>
        <v>262</v>
      </c>
    </row>
    <row r="10" spans="1:32" s="2" customFormat="1" ht="15">
      <c r="A10" s="5" t="s">
        <v>35</v>
      </c>
      <c r="B10" s="13">
        <v>5</v>
      </c>
      <c r="C10" s="5">
        <v>680</v>
      </c>
      <c r="D10" s="5">
        <v>0</v>
      </c>
      <c r="E10" s="5">
        <v>144</v>
      </c>
      <c r="F10" s="5">
        <v>514</v>
      </c>
      <c r="G10" s="5">
        <v>64</v>
      </c>
      <c r="H10" s="5">
        <v>0</v>
      </c>
      <c r="I10" s="5">
        <v>3224</v>
      </c>
      <c r="J10" s="5">
        <v>26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6">
        <v>0</v>
      </c>
      <c r="S10" s="6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6">
        <v>0</v>
      </c>
      <c r="Z10" s="6">
        <v>7</v>
      </c>
      <c r="AA10" s="7">
        <v>62</v>
      </c>
      <c r="AB10" s="6"/>
      <c r="AC10" s="5">
        <v>0</v>
      </c>
      <c r="AD10" s="5">
        <v>1867</v>
      </c>
      <c r="AE10" s="5">
        <v>441</v>
      </c>
      <c r="AF10" s="5">
        <v>43</v>
      </c>
    </row>
    <row r="11" spans="1:32" s="2" customFormat="1" ht="15">
      <c r="A11" s="5" t="s">
        <v>36</v>
      </c>
      <c r="B11" s="13">
        <v>7</v>
      </c>
      <c r="C11" s="5">
        <v>266</v>
      </c>
      <c r="D11" s="5">
        <v>30</v>
      </c>
      <c r="E11" s="5">
        <v>59</v>
      </c>
      <c r="F11" s="5">
        <v>232</v>
      </c>
      <c r="G11" s="5">
        <v>47</v>
      </c>
      <c r="H11" s="5">
        <v>0</v>
      </c>
      <c r="I11" s="5">
        <v>1582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6">
        <v>0</v>
      </c>
      <c r="S11" s="6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6">
        <v>0</v>
      </c>
      <c r="Z11" s="6">
        <v>36</v>
      </c>
      <c r="AA11" s="7">
        <v>12</v>
      </c>
      <c r="AB11" s="6"/>
      <c r="AC11" s="5">
        <v>0</v>
      </c>
      <c r="AD11" s="5">
        <v>974</v>
      </c>
      <c r="AE11" s="5">
        <v>337</v>
      </c>
      <c r="AF11" s="5">
        <f>224+38</f>
        <v>262</v>
      </c>
    </row>
    <row r="12" spans="1:32" s="2" customFormat="1" ht="15">
      <c r="A12" s="5" t="s">
        <v>37</v>
      </c>
      <c r="B12" s="13">
        <v>7</v>
      </c>
      <c r="C12" s="5">
        <v>99</v>
      </c>
      <c r="D12" s="5">
        <v>0</v>
      </c>
      <c r="E12" s="5">
        <v>0</v>
      </c>
      <c r="F12" s="5">
        <v>86</v>
      </c>
      <c r="G12" s="5">
        <v>0</v>
      </c>
      <c r="H12" s="5">
        <v>0</v>
      </c>
      <c r="I12" s="5">
        <v>413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6">
        <v>0</v>
      </c>
      <c r="S12" s="6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6">
        <v>0</v>
      </c>
      <c r="Z12" s="6">
        <v>8</v>
      </c>
      <c r="AA12" s="7">
        <v>18</v>
      </c>
      <c r="AB12" s="6"/>
      <c r="AC12" s="5">
        <v>0</v>
      </c>
      <c r="AD12" s="5">
        <v>259</v>
      </c>
      <c r="AE12" s="5">
        <v>65</v>
      </c>
      <c r="AF12" s="5">
        <v>91</v>
      </c>
    </row>
    <row r="13" spans="1:32" s="2" customFormat="1" ht="15">
      <c r="A13" s="5" t="s">
        <v>38</v>
      </c>
      <c r="B13" s="13">
        <v>5</v>
      </c>
      <c r="C13" s="5">
        <v>699</v>
      </c>
      <c r="D13" s="5">
        <v>173</v>
      </c>
      <c r="E13" s="5">
        <v>284</v>
      </c>
      <c r="F13" s="5">
        <v>728</v>
      </c>
      <c r="G13" s="5">
        <v>147</v>
      </c>
      <c r="H13" s="5">
        <v>0</v>
      </c>
      <c r="I13" s="5">
        <v>4801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6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6">
        <v>1</v>
      </c>
      <c r="Z13" s="6">
        <v>22</v>
      </c>
      <c r="AA13" s="7">
        <v>75</v>
      </c>
      <c r="AB13" s="6"/>
      <c r="AC13" s="5">
        <v>0</v>
      </c>
      <c r="AD13" s="5">
        <v>2888</v>
      </c>
      <c r="AE13" s="5">
        <v>572</v>
      </c>
      <c r="AF13" s="5">
        <f>294+21</f>
        <v>315</v>
      </c>
    </row>
    <row r="14" spans="1:32" s="2" customFormat="1" ht="15">
      <c r="A14" s="5" t="s">
        <v>39</v>
      </c>
      <c r="B14" s="13">
        <v>6</v>
      </c>
      <c r="C14" s="5">
        <v>344</v>
      </c>
      <c r="D14" s="5">
        <v>0</v>
      </c>
      <c r="E14" s="5">
        <v>116</v>
      </c>
      <c r="F14" s="5">
        <v>322</v>
      </c>
      <c r="G14" s="5">
        <v>14</v>
      </c>
      <c r="H14" s="5">
        <v>0</v>
      </c>
      <c r="I14" s="5">
        <v>1638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6">
        <v>0</v>
      </c>
      <c r="S14" s="6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6">
        <v>0</v>
      </c>
      <c r="Z14" s="6">
        <v>12</v>
      </c>
      <c r="AA14" s="7">
        <v>10</v>
      </c>
      <c r="AB14" s="6"/>
      <c r="AC14" s="5">
        <v>26</v>
      </c>
      <c r="AD14" s="5">
        <v>1081</v>
      </c>
      <c r="AE14" s="5">
        <v>343</v>
      </c>
      <c r="AF14" s="5">
        <f>62+26</f>
        <v>88</v>
      </c>
    </row>
    <row r="15" spans="1:32" s="2" customFormat="1" ht="15">
      <c r="A15" s="5" t="s">
        <v>40</v>
      </c>
      <c r="B15" s="13">
        <v>5</v>
      </c>
      <c r="C15" s="5">
        <v>646</v>
      </c>
      <c r="D15" s="5">
        <f>110-53</f>
        <v>57</v>
      </c>
      <c r="E15" s="5">
        <v>124</v>
      </c>
      <c r="F15" s="5">
        <v>580</v>
      </c>
      <c r="G15" s="5">
        <v>28</v>
      </c>
      <c r="H15" s="5">
        <v>0</v>
      </c>
      <c r="I15" s="5">
        <v>3128</v>
      </c>
      <c r="J15" s="5">
        <v>0</v>
      </c>
      <c r="K15" s="5">
        <v>56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6">
        <v>0</v>
      </c>
      <c r="S15" s="6">
        <v>0</v>
      </c>
      <c r="T15" s="5">
        <v>0</v>
      </c>
      <c r="U15" s="5"/>
      <c r="V15" s="5"/>
      <c r="W15" s="5">
        <v>85</v>
      </c>
      <c r="X15" s="5">
        <v>0</v>
      </c>
      <c r="Y15" s="6">
        <v>0</v>
      </c>
      <c r="Z15" s="6">
        <v>3</v>
      </c>
      <c r="AA15" s="7">
        <v>43</v>
      </c>
      <c r="AB15" s="6"/>
      <c r="AC15" s="5">
        <v>179</v>
      </c>
      <c r="AD15" s="5">
        <v>2022</v>
      </c>
      <c r="AE15" s="5">
        <v>444</v>
      </c>
      <c r="AF15" s="5">
        <v>455</v>
      </c>
    </row>
    <row r="16" spans="1:32" s="2" customFormat="1" ht="15">
      <c r="A16" s="5" t="s">
        <v>41</v>
      </c>
      <c r="B16" s="13">
        <v>7</v>
      </c>
      <c r="C16" s="5">
        <v>237</v>
      </c>
      <c r="D16" s="5">
        <v>86</v>
      </c>
      <c r="E16" s="5">
        <v>18</v>
      </c>
      <c r="F16" s="5">
        <v>291</v>
      </c>
      <c r="G16" s="5">
        <v>0</v>
      </c>
      <c r="H16" s="5">
        <v>0</v>
      </c>
      <c r="I16" s="5">
        <v>1809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6">
        <v>0</v>
      </c>
      <c r="S16" s="6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6">
        <v>1</v>
      </c>
      <c r="Z16" s="6">
        <v>42</v>
      </c>
      <c r="AA16" s="7">
        <v>9</v>
      </c>
      <c r="AB16" s="6"/>
      <c r="AC16" s="5">
        <v>0</v>
      </c>
      <c r="AD16" s="5">
        <v>875</v>
      </c>
      <c r="AE16" s="5">
        <v>222</v>
      </c>
      <c r="AF16" s="5">
        <v>77</v>
      </c>
    </row>
    <row r="17" spans="1:32" s="2" customFormat="1" ht="15">
      <c r="A17" s="5" t="s">
        <v>42</v>
      </c>
      <c r="B17" s="13">
        <v>7</v>
      </c>
      <c r="C17" s="5">
        <v>276</v>
      </c>
      <c r="D17" s="5">
        <v>68</v>
      </c>
      <c r="E17" s="5">
        <v>75</v>
      </c>
      <c r="F17" s="5">
        <v>115</v>
      </c>
      <c r="G17" s="5">
        <v>0</v>
      </c>
      <c r="H17" s="5">
        <v>0</v>
      </c>
      <c r="I17" s="5">
        <v>1138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6">
        <v>0</v>
      </c>
      <c r="S17" s="6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6">
        <v>2</v>
      </c>
      <c r="Z17" s="6">
        <v>35</v>
      </c>
      <c r="AA17" s="7">
        <v>23</v>
      </c>
      <c r="AB17" s="6"/>
      <c r="AC17" s="5">
        <v>0</v>
      </c>
      <c r="AD17" s="5">
        <v>553</v>
      </c>
      <c r="AE17" s="5">
        <v>121</v>
      </c>
      <c r="AF17" s="5">
        <v>170</v>
      </c>
    </row>
    <row r="18" spans="1:32" s="2" customFormat="1" ht="15">
      <c r="A18" s="5" t="s">
        <v>43</v>
      </c>
      <c r="B18" s="13">
        <v>7</v>
      </c>
      <c r="C18" s="5">
        <f>103</f>
        <v>103</v>
      </c>
      <c r="D18" s="5">
        <v>0</v>
      </c>
      <c r="E18" s="5">
        <v>16</v>
      </c>
      <c r="F18" s="5">
        <f>28</f>
        <v>28</v>
      </c>
      <c r="G18" s="5">
        <v>0</v>
      </c>
      <c r="H18" s="5">
        <v>0</v>
      </c>
      <c r="I18" s="5">
        <v>328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6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6">
        <v>0</v>
      </c>
      <c r="Z18" s="6">
        <v>0</v>
      </c>
      <c r="AA18" s="7">
        <v>3</v>
      </c>
      <c r="AB18" s="6"/>
      <c r="AC18" s="5">
        <v>0</v>
      </c>
      <c r="AD18" s="5">
        <v>203</v>
      </c>
      <c r="AE18" s="5">
        <v>48</v>
      </c>
      <c r="AF18" s="5">
        <v>105</v>
      </c>
    </row>
    <row r="19" spans="1:32" s="2" customFormat="1" ht="15">
      <c r="A19" s="5" t="s">
        <v>44</v>
      </c>
      <c r="B19" s="13">
        <v>7</v>
      </c>
      <c r="C19" s="5">
        <v>262</v>
      </c>
      <c r="D19" s="5">
        <v>57</v>
      </c>
      <c r="E19" s="5">
        <v>0</v>
      </c>
      <c r="F19" s="5">
        <v>104</v>
      </c>
      <c r="G19" s="5">
        <v>0</v>
      </c>
      <c r="H19" s="5">
        <v>0</v>
      </c>
      <c r="I19" s="5">
        <v>922</v>
      </c>
      <c r="J19" s="5">
        <v>0</v>
      </c>
      <c r="K19" s="5">
        <v>0</v>
      </c>
      <c r="L19" s="5">
        <v>0</v>
      </c>
      <c r="M19" s="5">
        <v>0</v>
      </c>
      <c r="N19" s="5">
        <v>64</v>
      </c>
      <c r="O19" s="5">
        <v>0</v>
      </c>
      <c r="P19" s="5">
        <v>0</v>
      </c>
      <c r="Q19" s="5">
        <v>0</v>
      </c>
      <c r="R19" s="6">
        <v>0</v>
      </c>
      <c r="S19" s="6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6">
        <v>0</v>
      </c>
      <c r="Z19" s="6">
        <v>17</v>
      </c>
      <c r="AA19" s="7"/>
      <c r="AB19" s="6"/>
      <c r="AC19" s="5">
        <v>0</v>
      </c>
      <c r="AD19" s="5">
        <v>461</v>
      </c>
      <c r="AE19" s="5">
        <v>89</v>
      </c>
      <c r="AF19" s="5">
        <v>62</v>
      </c>
    </row>
    <row r="20" spans="1:32" s="2" customFormat="1" ht="15">
      <c r="A20" s="5" t="s">
        <v>45</v>
      </c>
      <c r="B20" s="13">
        <v>6</v>
      </c>
      <c r="C20" s="5">
        <v>186</v>
      </c>
      <c r="D20" s="5">
        <v>0</v>
      </c>
      <c r="E20" s="5">
        <v>20</v>
      </c>
      <c r="F20" s="5">
        <v>76</v>
      </c>
      <c r="G20" s="5">
        <v>0</v>
      </c>
      <c r="H20" s="5">
        <v>0</v>
      </c>
      <c r="I20" s="5">
        <v>888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6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6">
        <v>1</v>
      </c>
      <c r="Z20" s="6">
        <v>16</v>
      </c>
      <c r="AA20" s="7">
        <v>9</v>
      </c>
      <c r="AB20" s="6"/>
      <c r="AC20" s="5">
        <v>0</v>
      </c>
      <c r="AD20" s="5">
        <v>461</v>
      </c>
      <c r="AE20" s="5">
        <v>83</v>
      </c>
      <c r="AF20" s="5">
        <v>144</v>
      </c>
    </row>
    <row r="21" spans="1:32" s="2" customFormat="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2" customFormat="1" ht="15">
      <c r="A22" s="8" t="s">
        <v>46</v>
      </c>
      <c r="B22" s="8"/>
      <c r="C22" s="8"/>
      <c r="D22" s="8"/>
      <c r="E22" s="8"/>
      <c r="F22" s="8"/>
      <c r="G22" s="8"/>
      <c r="H22" s="8"/>
      <c r="I22" s="8"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0</v>
      </c>
      <c r="X22" s="8">
        <v>0</v>
      </c>
      <c r="Y22" s="8"/>
      <c r="Z22" s="8"/>
      <c r="AA22" s="8"/>
      <c r="AB22" s="8"/>
      <c r="AC22" s="8"/>
      <c r="AD22" s="8"/>
      <c r="AE22" s="8">
        <v>0</v>
      </c>
      <c r="AF22" s="8"/>
    </row>
    <row r="23" spans="1:32" s="2" customFormat="1" ht="15">
      <c r="A23" s="5" t="s">
        <v>47</v>
      </c>
      <c r="B23" s="13">
        <v>4</v>
      </c>
      <c r="C23" s="5">
        <f>358+200</f>
        <v>558</v>
      </c>
      <c r="D23" s="5">
        <v>20</v>
      </c>
      <c r="E23" s="5">
        <v>25</v>
      </c>
      <c r="F23" s="5">
        <v>206</v>
      </c>
      <c r="G23" s="5">
        <v>94</v>
      </c>
      <c r="H23" s="5">
        <v>0</v>
      </c>
      <c r="I23" s="5">
        <v>2585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6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6">
        <v>13</v>
      </c>
      <c r="Z23" s="6">
        <v>85</v>
      </c>
      <c r="AA23" s="9">
        <v>38</v>
      </c>
      <c r="AB23" s="6"/>
      <c r="AC23" s="5">
        <v>0</v>
      </c>
      <c r="AD23" s="5">
        <v>1476</v>
      </c>
      <c r="AE23" s="5">
        <v>275</v>
      </c>
      <c r="AF23" s="5">
        <v>427</v>
      </c>
    </row>
    <row r="24" spans="1:32" s="2" customFormat="1" ht="15">
      <c r="A24" s="5" t="s">
        <v>48</v>
      </c>
      <c r="B24" s="13">
        <v>1</v>
      </c>
      <c r="C24" s="5">
        <f>3699-60</f>
        <v>3639</v>
      </c>
      <c r="D24" s="5">
        <v>26</v>
      </c>
      <c r="E24" s="5">
        <v>794</v>
      </c>
      <c r="F24" s="5">
        <v>3233</v>
      </c>
      <c r="G24" s="5">
        <v>574</v>
      </c>
      <c r="H24" s="5">
        <v>4</v>
      </c>
      <c r="I24" s="5">
        <v>18198</v>
      </c>
      <c r="J24" s="5">
        <v>264</v>
      </c>
      <c r="K24" s="5">
        <v>356</v>
      </c>
      <c r="L24" s="5">
        <v>386</v>
      </c>
      <c r="M24" s="5">
        <v>204</v>
      </c>
      <c r="N24" s="5">
        <v>2387</v>
      </c>
      <c r="O24" s="5">
        <v>798</v>
      </c>
      <c r="P24" s="5">
        <v>898</v>
      </c>
      <c r="Q24" s="5">
        <v>0</v>
      </c>
      <c r="R24" s="6">
        <v>72</v>
      </c>
      <c r="S24" s="6">
        <v>0</v>
      </c>
      <c r="T24" s="5">
        <v>0</v>
      </c>
      <c r="U24" s="5">
        <v>0</v>
      </c>
      <c r="V24" s="5">
        <v>0</v>
      </c>
      <c r="W24" s="5">
        <v>317</v>
      </c>
      <c r="X24" s="5">
        <v>35</v>
      </c>
      <c r="Y24" s="6">
        <v>28</v>
      </c>
      <c r="Z24" s="6">
        <v>550</v>
      </c>
      <c r="AA24" s="9">
        <v>260</v>
      </c>
      <c r="AB24" s="6"/>
      <c r="AC24" s="5">
        <v>130</v>
      </c>
      <c r="AD24" s="5">
        <v>10995</v>
      </c>
      <c r="AE24" s="5">
        <v>2909</v>
      </c>
      <c r="AF24" s="5">
        <f>68+39</f>
        <v>107</v>
      </c>
    </row>
    <row r="25" spans="1:32" s="2" customFormat="1" ht="15">
      <c r="A25" s="5" t="s">
        <v>49</v>
      </c>
      <c r="B25" s="13">
        <v>5</v>
      </c>
      <c r="C25" s="5">
        <v>86</v>
      </c>
      <c r="D25" s="5">
        <v>107</v>
      </c>
      <c r="E25" s="5">
        <v>0</v>
      </c>
      <c r="F25" s="5">
        <v>178</v>
      </c>
      <c r="G25" s="5">
        <v>0</v>
      </c>
      <c r="H25" s="5">
        <v>0</v>
      </c>
      <c r="I25" s="5">
        <v>727</v>
      </c>
      <c r="J25" s="5">
        <v>0</v>
      </c>
      <c r="K25" s="5">
        <v>0</v>
      </c>
      <c r="L25" s="5">
        <v>0</v>
      </c>
      <c r="M25" s="5">
        <v>76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6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6">
        <v>0</v>
      </c>
      <c r="Z25" s="6">
        <v>58</v>
      </c>
      <c r="AA25" s="9">
        <v>19</v>
      </c>
      <c r="AB25" s="6"/>
      <c r="AC25" s="5">
        <v>0</v>
      </c>
      <c r="AD25" s="5">
        <v>585</v>
      </c>
      <c r="AE25" s="5">
        <v>61</v>
      </c>
      <c r="AF25" s="5">
        <f>121+24</f>
        <v>145</v>
      </c>
    </row>
    <row r="26" spans="1:32" s="2" customFormat="1" ht="15">
      <c r="A26" s="5" t="s">
        <v>50</v>
      </c>
      <c r="B26" s="13">
        <v>4</v>
      </c>
      <c r="C26" s="5">
        <f>254+173</f>
        <v>427</v>
      </c>
      <c r="D26" s="5">
        <v>40</v>
      </c>
      <c r="E26" s="5">
        <v>103</v>
      </c>
      <c r="F26" s="5">
        <v>156</v>
      </c>
      <c r="G26" s="5">
        <v>103</v>
      </c>
      <c r="H26" s="5">
        <v>0</v>
      </c>
      <c r="I26" s="5">
        <v>2553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">
        <v>33</v>
      </c>
      <c r="S26" s="6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6">
        <v>8</v>
      </c>
      <c r="Z26" s="6">
        <v>70</v>
      </c>
      <c r="AA26" s="9">
        <v>52</v>
      </c>
      <c r="AB26" s="6"/>
      <c r="AC26" s="5">
        <v>0</v>
      </c>
      <c r="AD26" s="5">
        <f>1273-173</f>
        <v>1100</v>
      </c>
      <c r="AE26" s="5">
        <v>356</v>
      </c>
      <c r="AF26" s="5">
        <v>293</v>
      </c>
    </row>
    <row r="27" spans="1:32" s="2" customFormat="1" ht="15">
      <c r="A27" s="5" t="s">
        <v>51</v>
      </c>
      <c r="B27" s="13">
        <v>5</v>
      </c>
      <c r="C27" s="5">
        <v>43</v>
      </c>
      <c r="D27" s="5">
        <v>11</v>
      </c>
      <c r="E27" s="5">
        <v>17</v>
      </c>
      <c r="F27" s="5">
        <v>28</v>
      </c>
      <c r="G27" s="5">
        <v>0</v>
      </c>
      <c r="H27" s="5">
        <v>0</v>
      </c>
      <c r="I27" s="5">
        <v>195</v>
      </c>
      <c r="J27" s="5">
        <v>0</v>
      </c>
      <c r="K27" s="5">
        <v>0</v>
      </c>
      <c r="L27" s="5">
        <v>0</v>
      </c>
      <c r="M27" s="5">
        <v>58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6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6">
        <v>0</v>
      </c>
      <c r="Z27" s="6">
        <v>24</v>
      </c>
      <c r="AA27" s="10">
        <v>2</v>
      </c>
      <c r="AB27" s="6"/>
      <c r="AC27" s="5">
        <v>0</v>
      </c>
      <c r="AD27" s="5">
        <v>139</v>
      </c>
      <c r="AE27" s="5">
        <v>26</v>
      </c>
      <c r="AF27" s="5">
        <f>81</f>
        <v>81</v>
      </c>
    </row>
    <row r="28" spans="1:32" s="2" customFormat="1" ht="15">
      <c r="A28" s="5" t="s">
        <v>52</v>
      </c>
      <c r="B28" s="13">
        <v>5</v>
      </c>
      <c r="C28" s="5">
        <f>542</f>
        <v>542</v>
      </c>
      <c r="D28" s="5">
        <v>132</v>
      </c>
      <c r="E28" s="5">
        <v>149</v>
      </c>
      <c r="F28" s="5">
        <f>190</f>
        <v>190</v>
      </c>
      <c r="G28" s="5">
        <v>0</v>
      </c>
      <c r="H28" s="5">
        <v>0</v>
      </c>
      <c r="I28" s="5">
        <v>1675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317</v>
      </c>
      <c r="P28" s="5">
        <v>0</v>
      </c>
      <c r="Q28" s="5">
        <v>0</v>
      </c>
      <c r="R28" s="6">
        <v>9</v>
      </c>
      <c r="S28" s="6">
        <v>0</v>
      </c>
      <c r="T28" s="5">
        <v>0</v>
      </c>
      <c r="U28" s="5">
        <v>0</v>
      </c>
      <c r="V28" s="5">
        <v>0</v>
      </c>
      <c r="W28" s="5">
        <v>0</v>
      </c>
      <c r="X28" s="5">
        <v>63</v>
      </c>
      <c r="Y28" s="6">
        <v>4</v>
      </c>
      <c r="Z28" s="6">
        <v>21</v>
      </c>
      <c r="AA28" s="9">
        <v>25</v>
      </c>
      <c r="AB28" s="6"/>
      <c r="AC28" s="5">
        <v>0</v>
      </c>
      <c r="AD28" s="5">
        <v>989</v>
      </c>
      <c r="AE28" s="5">
        <v>63</v>
      </c>
      <c r="AF28" s="5">
        <v>15</v>
      </c>
    </row>
    <row r="29" spans="1:32" s="2" customFormat="1" ht="15">
      <c r="A29" s="5" t="s">
        <v>53</v>
      </c>
      <c r="B29" s="13">
        <v>5</v>
      </c>
      <c r="C29" s="5">
        <f>529</f>
        <v>529</v>
      </c>
      <c r="D29" s="5">
        <v>246</v>
      </c>
      <c r="E29" s="5">
        <v>55</v>
      </c>
      <c r="F29" s="5">
        <f>230</f>
        <v>230</v>
      </c>
      <c r="G29" s="5">
        <v>33</v>
      </c>
      <c r="H29" s="5">
        <v>0</v>
      </c>
      <c r="I29" s="5">
        <v>1957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234</v>
      </c>
      <c r="P29" s="5">
        <v>0</v>
      </c>
      <c r="Q29" s="5">
        <v>0</v>
      </c>
      <c r="R29" s="6">
        <v>0</v>
      </c>
      <c r="S29" s="6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6">
        <v>4</v>
      </c>
      <c r="Z29" s="6">
        <v>95</v>
      </c>
      <c r="AA29" s="9">
        <v>31</v>
      </c>
      <c r="AB29" s="6"/>
      <c r="AC29" s="5">
        <v>0</v>
      </c>
      <c r="AD29" s="5">
        <v>1341</v>
      </c>
      <c r="AE29" s="5">
        <v>396</v>
      </c>
      <c r="AF29" s="5">
        <v>106</v>
      </c>
    </row>
    <row r="30" spans="1:32" s="2" customFormat="1" ht="15">
      <c r="A30" s="5" t="s">
        <v>54</v>
      </c>
      <c r="B30" s="13">
        <v>7</v>
      </c>
      <c r="C30" s="5">
        <v>72</v>
      </c>
      <c r="D30" s="5">
        <v>74</v>
      </c>
      <c r="E30" s="5">
        <v>0</v>
      </c>
      <c r="F30" s="5">
        <v>91</v>
      </c>
      <c r="G30" s="5">
        <v>7</v>
      </c>
      <c r="H30" s="5">
        <v>0</v>
      </c>
      <c r="I30" s="5">
        <v>505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19</v>
      </c>
      <c r="P30" s="5">
        <v>0</v>
      </c>
      <c r="Q30" s="5">
        <v>0</v>
      </c>
      <c r="R30" s="6">
        <v>0</v>
      </c>
      <c r="S30" s="6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6">
        <v>2</v>
      </c>
      <c r="Z30" s="6">
        <v>20</v>
      </c>
      <c r="AA30" s="9"/>
      <c r="AB30" s="6"/>
      <c r="AC30" s="5">
        <v>0</v>
      </c>
      <c r="AD30" s="5">
        <v>332</v>
      </c>
      <c r="AE30" s="5">
        <v>20</v>
      </c>
      <c r="AF30" s="5">
        <v>96</v>
      </c>
    </row>
    <row r="31" spans="1:32" s="2" customFormat="1" ht="15">
      <c r="A31" s="5" t="s">
        <v>55</v>
      </c>
      <c r="B31" s="13">
        <v>7</v>
      </c>
      <c r="C31" s="5">
        <v>93</v>
      </c>
      <c r="D31" s="5">
        <f>265-180</f>
        <v>85</v>
      </c>
      <c r="E31" s="5">
        <v>0</v>
      </c>
      <c r="F31" s="5">
        <v>18</v>
      </c>
      <c r="G31" s="5">
        <v>284</v>
      </c>
      <c r="H31" s="5">
        <v>0</v>
      </c>
      <c r="I31" s="5">
        <v>2880</v>
      </c>
      <c r="J31" s="5">
        <v>0</v>
      </c>
      <c r="K31" s="5">
        <v>0</v>
      </c>
      <c r="L31" s="5">
        <v>0</v>
      </c>
      <c r="M31" s="5">
        <v>0</v>
      </c>
      <c r="N31" s="5">
        <v>61</v>
      </c>
      <c r="O31" s="5">
        <v>0</v>
      </c>
      <c r="P31" s="5">
        <v>0</v>
      </c>
      <c r="Q31" s="5">
        <v>0</v>
      </c>
      <c r="R31" s="6">
        <v>0</v>
      </c>
      <c r="S31" s="6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6">
        <v>4</v>
      </c>
      <c r="Z31" s="6">
        <v>88</v>
      </c>
      <c r="AA31" s="9">
        <v>20</v>
      </c>
      <c r="AB31" s="6"/>
      <c r="AC31" s="5">
        <v>0</v>
      </c>
      <c r="AD31" s="5">
        <v>1565</v>
      </c>
      <c r="AE31" s="5">
        <v>117</v>
      </c>
      <c r="AF31" s="5">
        <v>641</v>
      </c>
    </row>
    <row r="32" spans="1:32" s="2" customFormat="1" ht="15">
      <c r="A32" s="5" t="s">
        <v>56</v>
      </c>
      <c r="B32" s="13">
        <v>7</v>
      </c>
      <c r="C32" s="5">
        <v>166</v>
      </c>
      <c r="D32" s="5">
        <v>135</v>
      </c>
      <c r="E32" s="5">
        <v>33</v>
      </c>
      <c r="F32" s="5">
        <v>21</v>
      </c>
      <c r="G32" s="5">
        <v>86</v>
      </c>
      <c r="H32" s="5">
        <v>0</v>
      </c>
      <c r="I32" s="5">
        <v>859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6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6">
        <v>2</v>
      </c>
      <c r="Z32" s="6">
        <v>67</v>
      </c>
      <c r="AA32" s="9">
        <v>14</v>
      </c>
      <c r="AB32" s="6"/>
      <c r="AC32" s="5">
        <v>0</v>
      </c>
      <c r="AD32" s="5">
        <v>560</v>
      </c>
      <c r="AE32" s="5">
        <v>81</v>
      </c>
      <c r="AF32" s="5">
        <v>178</v>
      </c>
    </row>
    <row r="33" spans="1:32" s="2" customFormat="1" ht="15">
      <c r="A33" s="5" t="s">
        <v>57</v>
      </c>
      <c r="B33" s="13">
        <v>5</v>
      </c>
      <c r="C33" s="5">
        <f>415</f>
        <v>415</v>
      </c>
      <c r="D33" s="5">
        <v>0</v>
      </c>
      <c r="E33" s="5">
        <v>73</v>
      </c>
      <c r="F33" s="5">
        <f>160</f>
        <v>160</v>
      </c>
      <c r="G33" s="5">
        <v>13</v>
      </c>
      <c r="H33" s="5">
        <v>0</v>
      </c>
      <c r="I33" s="5">
        <v>1078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6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6">
        <v>1</v>
      </c>
      <c r="Z33" s="6">
        <v>30</v>
      </c>
      <c r="AA33" s="9">
        <v>69</v>
      </c>
      <c r="AB33" s="6"/>
      <c r="AC33" s="5">
        <v>60</v>
      </c>
      <c r="AD33" s="5">
        <v>737</v>
      </c>
      <c r="AE33" s="5">
        <v>141</v>
      </c>
      <c r="AF33" s="5">
        <v>137</v>
      </c>
    </row>
    <row r="34" spans="1:32" s="2" customFormat="1" ht="15">
      <c r="A34" s="5" t="s">
        <v>58</v>
      </c>
      <c r="B34" s="13">
        <v>7</v>
      </c>
      <c r="C34" s="5">
        <v>104</v>
      </c>
      <c r="D34" s="5">
        <v>191</v>
      </c>
      <c r="E34" s="5">
        <v>29</v>
      </c>
      <c r="F34" s="5">
        <v>75</v>
      </c>
      <c r="G34" s="5">
        <v>48</v>
      </c>
      <c r="H34" s="5">
        <v>0</v>
      </c>
      <c r="I34" s="5">
        <v>1005</v>
      </c>
      <c r="J34" s="5">
        <v>0</v>
      </c>
      <c r="K34" s="5">
        <v>0</v>
      </c>
      <c r="L34" s="5">
        <v>0</v>
      </c>
      <c r="M34" s="5">
        <v>96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6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6">
        <v>1</v>
      </c>
      <c r="Z34" s="6">
        <v>89</v>
      </c>
      <c r="AA34" s="9">
        <v>8</v>
      </c>
      <c r="AB34" s="6"/>
      <c r="AC34" s="5">
        <v>0</v>
      </c>
      <c r="AD34" s="5">
        <v>638</v>
      </c>
      <c r="AE34" s="5">
        <v>81</v>
      </c>
      <c r="AF34" s="5">
        <v>324</v>
      </c>
    </row>
    <row r="35" spans="1:32" s="2" customFormat="1" ht="15">
      <c r="A35" s="5" t="s">
        <v>59</v>
      </c>
      <c r="B35" s="13">
        <v>5</v>
      </c>
      <c r="C35" s="5">
        <v>157</v>
      </c>
      <c r="D35" s="5">
        <v>53</v>
      </c>
      <c r="E35" s="5">
        <v>25</v>
      </c>
      <c r="F35" s="5">
        <v>72</v>
      </c>
      <c r="G35" s="5">
        <v>11</v>
      </c>
      <c r="H35" s="5">
        <v>0</v>
      </c>
      <c r="I35" s="5">
        <v>832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6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6">
        <v>2</v>
      </c>
      <c r="Z35" s="6">
        <v>18</v>
      </c>
      <c r="AA35" s="9">
        <v>16</v>
      </c>
      <c r="AB35" s="6"/>
      <c r="AC35" s="5">
        <v>0</v>
      </c>
      <c r="AD35" s="5">
        <v>444</v>
      </c>
      <c r="AE35" s="5">
        <v>109</v>
      </c>
      <c r="AF35" s="5">
        <v>112</v>
      </c>
    </row>
    <row r="36" spans="1:32" s="2" customFormat="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s="2" customFormat="1" ht="15">
      <c r="A37" s="8" t="s">
        <v>60</v>
      </c>
      <c r="B37" s="8"/>
      <c r="C37" s="8"/>
      <c r="D37" s="8"/>
      <c r="E37" s="8"/>
      <c r="F37" s="8"/>
      <c r="G37" s="8"/>
      <c r="H37" s="8"/>
      <c r="I37" s="8"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0</v>
      </c>
      <c r="X37" s="8">
        <v>0</v>
      </c>
      <c r="Y37" s="8"/>
      <c r="Z37" s="8"/>
      <c r="AA37" s="8"/>
      <c r="AB37" s="8"/>
      <c r="AC37" s="8"/>
      <c r="AD37" s="8"/>
      <c r="AE37" s="8">
        <v>0</v>
      </c>
      <c r="AF37" s="8"/>
    </row>
    <row r="38" spans="1:32" s="2" customFormat="1" ht="15">
      <c r="A38" s="5" t="s">
        <v>61</v>
      </c>
      <c r="B38" s="13">
        <v>7</v>
      </c>
      <c r="C38" s="5">
        <v>0</v>
      </c>
      <c r="D38" s="5">
        <v>152</v>
      </c>
      <c r="E38" s="5">
        <v>0</v>
      </c>
      <c r="F38" s="5">
        <v>141</v>
      </c>
      <c r="G38" s="5">
        <v>14</v>
      </c>
      <c r="H38" s="5">
        <v>0</v>
      </c>
      <c r="I38" s="5">
        <v>640</v>
      </c>
      <c r="J38" s="5">
        <v>0</v>
      </c>
      <c r="K38" s="5">
        <v>0</v>
      </c>
      <c r="L38" s="5">
        <v>0</v>
      </c>
      <c r="M38" s="5">
        <v>0</v>
      </c>
      <c r="N38" s="5">
        <v>87</v>
      </c>
      <c r="O38" s="5">
        <v>0</v>
      </c>
      <c r="P38" s="5">
        <v>0</v>
      </c>
      <c r="Q38" s="5">
        <v>0</v>
      </c>
      <c r="R38" s="6">
        <v>0</v>
      </c>
      <c r="S38" s="6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6">
        <v>0</v>
      </c>
      <c r="Z38" s="6">
        <v>110</v>
      </c>
      <c r="AA38" s="10"/>
      <c r="AB38" s="6"/>
      <c r="AC38" s="5">
        <v>0</v>
      </c>
      <c r="AD38" s="5">
        <v>479</v>
      </c>
      <c r="AE38" s="5">
        <v>51</v>
      </c>
      <c r="AF38" s="5">
        <v>190</v>
      </c>
    </row>
    <row r="39" spans="1:32" s="2" customFormat="1" ht="15">
      <c r="A39" s="5" t="s">
        <v>62</v>
      </c>
      <c r="B39" s="13">
        <v>5</v>
      </c>
      <c r="C39" s="5">
        <v>282</v>
      </c>
      <c r="D39" s="5">
        <v>45</v>
      </c>
      <c r="E39" s="5">
        <v>78</v>
      </c>
      <c r="F39" s="5">
        <v>218</v>
      </c>
      <c r="G39" s="5">
        <v>148</v>
      </c>
      <c r="H39" s="5">
        <v>0</v>
      </c>
      <c r="I39" s="5">
        <v>1454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76</v>
      </c>
      <c r="P39" s="5">
        <v>20</v>
      </c>
      <c r="Q39" s="5">
        <v>0</v>
      </c>
      <c r="R39" s="6">
        <v>0</v>
      </c>
      <c r="S39" s="6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6">
        <v>2</v>
      </c>
      <c r="Z39" s="6">
        <v>35</v>
      </c>
      <c r="AA39" s="9">
        <v>17</v>
      </c>
      <c r="AB39" s="6"/>
      <c r="AC39" s="5">
        <v>0</v>
      </c>
      <c r="AD39" s="5">
        <v>1157</v>
      </c>
      <c r="AE39" s="5">
        <v>309</v>
      </c>
      <c r="AF39" s="5">
        <v>73</v>
      </c>
    </row>
    <row r="40" spans="1:32" s="2" customFormat="1" ht="15">
      <c r="A40" s="5" t="s">
        <v>63</v>
      </c>
      <c r="B40" s="13">
        <v>5</v>
      </c>
      <c r="C40" s="5">
        <v>220</v>
      </c>
      <c r="D40" s="5">
        <v>0</v>
      </c>
      <c r="E40" s="5">
        <v>106</v>
      </c>
      <c r="F40" s="5">
        <v>216</v>
      </c>
      <c r="G40" s="5">
        <v>0</v>
      </c>
      <c r="H40" s="5">
        <v>0</v>
      </c>
      <c r="I40" s="5">
        <v>912</v>
      </c>
      <c r="J40" s="5">
        <v>0</v>
      </c>
      <c r="K40" s="5">
        <v>0</v>
      </c>
      <c r="L40" s="5">
        <v>100</v>
      </c>
      <c r="M40" s="5">
        <v>0</v>
      </c>
      <c r="N40" s="5">
        <v>19</v>
      </c>
      <c r="O40" s="5">
        <v>0</v>
      </c>
      <c r="P40" s="5">
        <v>0</v>
      </c>
      <c r="Q40" s="5">
        <v>0</v>
      </c>
      <c r="R40" s="6">
        <v>0</v>
      </c>
      <c r="S40" s="6">
        <v>0</v>
      </c>
      <c r="T40" s="5">
        <v>0</v>
      </c>
      <c r="U40" s="5">
        <v>0</v>
      </c>
      <c r="V40" s="5">
        <v>0</v>
      </c>
      <c r="W40" s="5">
        <v>46</v>
      </c>
      <c r="X40" s="5">
        <v>0</v>
      </c>
      <c r="Y40" s="6">
        <v>1</v>
      </c>
      <c r="Z40" s="6">
        <v>131</v>
      </c>
      <c r="AA40" s="9">
        <v>10</v>
      </c>
      <c r="AB40" s="6"/>
      <c r="AC40" s="5">
        <v>0</v>
      </c>
      <c r="AD40" s="5">
        <v>629</v>
      </c>
      <c r="AE40" s="5">
        <v>188</v>
      </c>
      <c r="AF40" s="5">
        <v>72</v>
      </c>
    </row>
    <row r="41" spans="1:32" s="2" customFormat="1" ht="15">
      <c r="A41" s="5" t="s">
        <v>64</v>
      </c>
      <c r="B41" s="13">
        <v>5</v>
      </c>
      <c r="C41" s="5">
        <v>65</v>
      </c>
      <c r="D41" s="5">
        <v>0</v>
      </c>
      <c r="E41" s="5">
        <v>0</v>
      </c>
      <c r="F41" s="5">
        <v>56</v>
      </c>
      <c r="G41" s="5">
        <v>0</v>
      </c>
      <c r="H41" s="5">
        <v>0</v>
      </c>
      <c r="I41" s="5">
        <v>215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73</v>
      </c>
      <c r="P41" s="5">
        <v>0</v>
      </c>
      <c r="Q41" s="5">
        <v>0</v>
      </c>
      <c r="R41" s="6">
        <v>0</v>
      </c>
      <c r="S41" s="6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6">
        <v>0</v>
      </c>
      <c r="Z41" s="6">
        <v>30</v>
      </c>
      <c r="AA41" s="10">
        <v>2</v>
      </c>
      <c r="AB41" s="6"/>
      <c r="AC41" s="5">
        <v>0</v>
      </c>
      <c r="AD41" s="5">
        <v>186</v>
      </c>
      <c r="AE41" s="5">
        <v>26</v>
      </c>
      <c r="AF41" s="5">
        <v>97</v>
      </c>
    </row>
    <row r="42" spans="1:32" s="2" customFormat="1" ht="15">
      <c r="A42" s="5" t="s">
        <v>65</v>
      </c>
      <c r="B42" s="13">
        <v>1</v>
      </c>
      <c r="C42" s="5">
        <v>7186</v>
      </c>
      <c r="D42" s="5">
        <v>70</v>
      </c>
      <c r="E42" s="5">
        <v>594</v>
      </c>
      <c r="F42" s="5">
        <v>2213</v>
      </c>
      <c r="G42" s="5">
        <v>704</v>
      </c>
      <c r="H42" s="5">
        <v>315</v>
      </c>
      <c r="I42" s="5">
        <v>26222</v>
      </c>
      <c r="J42" s="5">
        <v>436</v>
      </c>
      <c r="K42" s="5">
        <v>529</v>
      </c>
      <c r="L42" s="5">
        <v>0</v>
      </c>
      <c r="M42" s="5">
        <v>0</v>
      </c>
      <c r="N42" s="5"/>
      <c r="O42" s="5">
        <v>0</v>
      </c>
      <c r="P42" s="5">
        <v>741</v>
      </c>
      <c r="Q42" s="5">
        <v>112</v>
      </c>
      <c r="R42" s="6">
        <v>33</v>
      </c>
      <c r="S42" s="6">
        <v>0</v>
      </c>
      <c r="T42" s="5">
        <v>0</v>
      </c>
      <c r="U42" s="5">
        <v>49</v>
      </c>
      <c r="V42" s="5">
        <v>0</v>
      </c>
      <c r="W42" s="5">
        <v>148</v>
      </c>
      <c r="X42" s="5">
        <v>0</v>
      </c>
      <c r="Y42" s="6">
        <v>67</v>
      </c>
      <c r="Z42" s="6">
        <v>228</v>
      </c>
      <c r="AA42" s="10">
        <v>271</v>
      </c>
      <c r="AB42" s="6"/>
      <c r="AC42" s="5">
        <v>205</v>
      </c>
      <c r="AD42" s="5">
        <v>13676</v>
      </c>
      <c r="AE42" s="5">
        <v>3889</v>
      </c>
      <c r="AF42" s="5">
        <v>85</v>
      </c>
    </row>
    <row r="43" spans="1:32" s="2" customFormat="1" ht="15">
      <c r="A43" s="5" t="s">
        <v>66</v>
      </c>
      <c r="B43" s="13">
        <v>7</v>
      </c>
      <c r="C43" s="5">
        <v>0</v>
      </c>
      <c r="D43" s="5">
        <v>63</v>
      </c>
      <c r="E43" s="5">
        <v>9</v>
      </c>
      <c r="F43" s="5">
        <v>60</v>
      </c>
      <c r="G43" s="5">
        <v>3</v>
      </c>
      <c r="H43" s="5">
        <v>0</v>
      </c>
      <c r="I43" s="5">
        <v>229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83</v>
      </c>
      <c r="Q43" s="5">
        <v>0</v>
      </c>
      <c r="R43" s="6">
        <v>0</v>
      </c>
      <c r="S43" s="6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6">
        <v>0</v>
      </c>
      <c r="Z43" s="6">
        <v>2</v>
      </c>
      <c r="AA43" s="9">
        <v>1</v>
      </c>
      <c r="AB43" s="6"/>
      <c r="AC43" s="5">
        <v>0</v>
      </c>
      <c r="AD43" s="5">
        <v>186</v>
      </c>
      <c r="AE43" s="5">
        <v>8</v>
      </c>
      <c r="AF43" s="5">
        <v>194</v>
      </c>
    </row>
    <row r="44" spans="1:32" s="2" customFormat="1" ht="15">
      <c r="A44" s="5" t="s">
        <v>67</v>
      </c>
      <c r="B44" s="13">
        <v>7</v>
      </c>
      <c r="C44" s="5">
        <v>50</v>
      </c>
      <c r="D44" s="5">
        <v>74</v>
      </c>
      <c r="E44" s="5">
        <v>0</v>
      </c>
      <c r="F44" s="5">
        <v>110</v>
      </c>
      <c r="G44" s="5">
        <v>26</v>
      </c>
      <c r="H44" s="5">
        <v>0</v>
      </c>
      <c r="I44" s="5">
        <v>833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86</v>
      </c>
      <c r="Q44" s="5">
        <v>0</v>
      </c>
      <c r="R44" s="6">
        <v>0</v>
      </c>
      <c r="S44" s="6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6">
        <v>0</v>
      </c>
      <c r="Z44" s="6">
        <v>140</v>
      </c>
      <c r="AA44" s="9">
        <v>5</v>
      </c>
      <c r="AB44" s="6"/>
      <c r="AC44" s="5">
        <v>0</v>
      </c>
      <c r="AD44" s="5">
        <v>516</v>
      </c>
      <c r="AE44" s="5">
        <v>99</v>
      </c>
      <c r="AF44" s="5">
        <v>377</v>
      </c>
    </row>
    <row r="45" spans="1:32" s="2" customFormat="1" ht="15">
      <c r="A45" s="5" t="s">
        <v>68</v>
      </c>
      <c r="B45" s="13">
        <v>4</v>
      </c>
      <c r="C45" s="5">
        <v>147</v>
      </c>
      <c r="D45" s="5">
        <v>0</v>
      </c>
      <c r="E45" s="5">
        <v>23</v>
      </c>
      <c r="F45" s="5">
        <v>151</v>
      </c>
      <c r="G45" s="5">
        <v>22</v>
      </c>
      <c r="H45" s="5">
        <v>0</v>
      </c>
      <c r="I45" s="5">
        <f>662+125</f>
        <v>787</v>
      </c>
      <c r="J45" s="5">
        <v>0</v>
      </c>
      <c r="K45" s="5">
        <v>0</v>
      </c>
      <c r="L45" s="5">
        <v>0</v>
      </c>
      <c r="M45" s="5">
        <v>0</v>
      </c>
      <c r="N45" s="5">
        <v>59</v>
      </c>
      <c r="O45" s="5">
        <v>0</v>
      </c>
      <c r="P45" s="5">
        <v>12</v>
      </c>
      <c r="Q45" s="5">
        <v>0</v>
      </c>
      <c r="R45" s="6">
        <v>0</v>
      </c>
      <c r="S45" s="6">
        <v>0</v>
      </c>
      <c r="T45" s="5">
        <v>0</v>
      </c>
      <c r="U45" s="5">
        <v>0</v>
      </c>
      <c r="V45" s="5">
        <v>0</v>
      </c>
      <c r="W45" s="5">
        <v>0</v>
      </c>
      <c r="X45" s="5">
        <v>83</v>
      </c>
      <c r="Y45" s="6">
        <v>4</v>
      </c>
      <c r="Z45" s="6">
        <v>58</v>
      </c>
      <c r="AA45" s="10">
        <v>4</v>
      </c>
      <c r="AB45" s="6"/>
      <c r="AC45" s="5">
        <v>0</v>
      </c>
      <c r="AD45" s="5">
        <v>345</v>
      </c>
      <c r="AE45" s="5">
        <v>143</v>
      </c>
      <c r="AF45" s="5">
        <v>40</v>
      </c>
    </row>
    <row r="46" spans="1:32" s="2" customFormat="1" ht="15">
      <c r="A46" s="5" t="s">
        <v>69</v>
      </c>
      <c r="B46" s="13">
        <v>7</v>
      </c>
      <c r="C46" s="5">
        <v>293</v>
      </c>
      <c r="D46" s="5">
        <v>30</v>
      </c>
      <c r="E46" s="5">
        <v>21</v>
      </c>
      <c r="F46" s="5">
        <v>229</v>
      </c>
      <c r="G46" s="5">
        <v>152</v>
      </c>
      <c r="H46" s="5">
        <v>0</v>
      </c>
      <c r="I46" s="5">
        <v>1905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6">
        <v>0</v>
      </c>
      <c r="S46" s="6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6">
        <v>4</v>
      </c>
      <c r="Z46" s="6">
        <v>36</v>
      </c>
      <c r="AA46" s="10"/>
      <c r="AB46" s="6"/>
      <c r="AC46" s="5">
        <v>0</v>
      </c>
      <c r="AD46" s="5">
        <v>1302</v>
      </c>
      <c r="AE46" s="5">
        <v>305</v>
      </c>
      <c r="AF46" s="5">
        <v>171</v>
      </c>
    </row>
    <row r="47" spans="1:32" s="2" customFormat="1" ht="15">
      <c r="A47" s="5" t="s">
        <v>70</v>
      </c>
      <c r="B47" s="13">
        <v>7</v>
      </c>
      <c r="C47" s="5">
        <v>196</v>
      </c>
      <c r="D47" s="5">
        <v>33</v>
      </c>
      <c r="E47" s="5">
        <v>0</v>
      </c>
      <c r="F47" s="5">
        <v>130</v>
      </c>
      <c r="G47" s="5">
        <v>144</v>
      </c>
      <c r="H47" s="5">
        <v>0</v>
      </c>
      <c r="I47" s="5">
        <v>1338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86</v>
      </c>
      <c r="P47" s="5">
        <v>0</v>
      </c>
      <c r="Q47" s="5">
        <v>0</v>
      </c>
      <c r="R47" s="6">
        <v>0</v>
      </c>
      <c r="S47" s="6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6">
        <v>0</v>
      </c>
      <c r="Z47" s="6">
        <v>35</v>
      </c>
      <c r="AA47" s="10">
        <v>13</v>
      </c>
      <c r="AB47" s="6"/>
      <c r="AC47" s="5">
        <v>0</v>
      </c>
      <c r="AD47" s="5">
        <v>872</v>
      </c>
      <c r="AE47" s="5">
        <v>210</v>
      </c>
      <c r="AF47" s="5">
        <v>187</v>
      </c>
    </row>
    <row r="48" spans="1:32" s="2" customFormat="1" ht="15">
      <c r="A48" s="5" t="s">
        <v>71</v>
      </c>
      <c r="B48" s="13">
        <v>5</v>
      </c>
      <c r="C48" s="5">
        <v>197</v>
      </c>
      <c r="D48" s="5">
        <v>76</v>
      </c>
      <c r="E48" s="5">
        <v>58</v>
      </c>
      <c r="F48" s="5">
        <v>275</v>
      </c>
      <c r="G48" s="5">
        <v>122</v>
      </c>
      <c r="H48" s="5">
        <v>0</v>
      </c>
      <c r="I48" s="5">
        <v>2128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172</v>
      </c>
      <c r="P48" s="5">
        <v>0</v>
      </c>
      <c r="Q48" s="5">
        <v>0</v>
      </c>
      <c r="R48" s="6">
        <v>0</v>
      </c>
      <c r="S48" s="6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6">
        <v>4</v>
      </c>
      <c r="Z48" s="6"/>
      <c r="AA48" s="10">
        <v>42</v>
      </c>
      <c r="AB48" s="6"/>
      <c r="AC48" s="5">
        <v>0</v>
      </c>
      <c r="AD48" s="5">
        <v>1380</v>
      </c>
      <c r="AE48" s="5">
        <v>443</v>
      </c>
      <c r="AF48" s="5">
        <v>177</v>
      </c>
    </row>
    <row r="49" spans="1:32" s="2" customFormat="1" ht="15">
      <c r="A49" s="5" t="s">
        <v>72</v>
      </c>
      <c r="B49" s="13">
        <v>5</v>
      </c>
      <c r="C49" s="5">
        <v>149</v>
      </c>
      <c r="D49" s="5">
        <v>19</v>
      </c>
      <c r="E49" s="5">
        <v>20</v>
      </c>
      <c r="F49" s="5">
        <v>23</v>
      </c>
      <c r="G49" s="5">
        <v>33</v>
      </c>
      <c r="H49" s="5">
        <v>0</v>
      </c>
      <c r="I49" s="5">
        <v>772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53</v>
      </c>
      <c r="P49" s="5">
        <v>0</v>
      </c>
      <c r="Q49" s="5">
        <v>0</v>
      </c>
      <c r="R49" s="6">
        <v>0</v>
      </c>
      <c r="S49" s="6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6">
        <v>0</v>
      </c>
      <c r="Z49" s="6">
        <v>42</v>
      </c>
      <c r="AA49" s="10">
        <v>12</v>
      </c>
      <c r="AB49" s="6"/>
      <c r="AC49" s="5">
        <v>0</v>
      </c>
      <c r="AD49" s="5">
        <v>426</v>
      </c>
      <c r="AE49" s="5">
        <v>99</v>
      </c>
      <c r="AF49" s="5">
        <v>18</v>
      </c>
    </row>
    <row r="50" spans="1:32" s="2" customFormat="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s="2" customFormat="1" ht="15">
      <c r="A51" s="8" t="s">
        <v>73</v>
      </c>
      <c r="B51" s="8"/>
      <c r="C51" s="8"/>
      <c r="D51" s="8"/>
      <c r="E51" s="8"/>
      <c r="F51" s="8"/>
      <c r="G51" s="8"/>
      <c r="H51" s="8"/>
      <c r="I51" s="8"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>
        <v>0</v>
      </c>
      <c r="X51" s="8">
        <v>0</v>
      </c>
      <c r="Y51" s="8"/>
      <c r="Z51" s="8"/>
      <c r="AA51" s="8"/>
      <c r="AB51" s="8"/>
      <c r="AC51" s="8"/>
      <c r="AD51" s="8"/>
      <c r="AE51" s="8">
        <v>0</v>
      </c>
      <c r="AF51" s="8"/>
    </row>
    <row r="52" spans="1:32" s="2" customFormat="1" ht="15">
      <c r="A52" s="5" t="s">
        <v>74</v>
      </c>
      <c r="B52" s="13">
        <v>3</v>
      </c>
      <c r="C52" s="5">
        <f>1796-50</f>
        <v>1746</v>
      </c>
      <c r="D52" s="5">
        <f>118-25</f>
        <v>93</v>
      </c>
      <c r="E52" s="5">
        <v>110</v>
      </c>
      <c r="F52" s="5">
        <v>519</v>
      </c>
      <c r="G52" s="5">
        <v>108</v>
      </c>
      <c r="H52" s="5">
        <v>0</v>
      </c>
      <c r="I52" s="5">
        <v>6761</v>
      </c>
      <c r="J52" s="5">
        <f>117-31+26</f>
        <v>112</v>
      </c>
      <c r="K52" s="5">
        <v>0</v>
      </c>
      <c r="L52" s="5">
        <v>0</v>
      </c>
      <c r="M52" s="5">
        <v>0</v>
      </c>
      <c r="N52" s="5">
        <v>52</v>
      </c>
      <c r="O52" s="5">
        <v>0</v>
      </c>
      <c r="P52" s="5">
        <v>0</v>
      </c>
      <c r="Q52" s="5">
        <v>0</v>
      </c>
      <c r="R52" s="6">
        <v>8</v>
      </c>
      <c r="S52" s="6">
        <v>0</v>
      </c>
      <c r="T52" s="5">
        <v>0</v>
      </c>
      <c r="U52" s="5">
        <v>0</v>
      </c>
      <c r="V52" s="5">
        <v>0</v>
      </c>
      <c r="W52" s="5">
        <v>4</v>
      </c>
      <c r="X52" s="5">
        <v>35</v>
      </c>
      <c r="Y52" s="6">
        <v>8</v>
      </c>
      <c r="Z52" s="6">
        <v>130</v>
      </c>
      <c r="AA52" s="10">
        <v>110</v>
      </c>
      <c r="AB52" s="6"/>
      <c r="AC52" s="5">
        <v>90</v>
      </c>
      <c r="AD52" s="5">
        <v>3352</v>
      </c>
      <c r="AE52" s="5">
        <v>905</v>
      </c>
      <c r="AF52" s="5">
        <f>93+20</f>
        <v>113</v>
      </c>
    </row>
    <row r="53" spans="1:32" s="2" customFormat="1" ht="15">
      <c r="A53" s="5" t="s">
        <v>75</v>
      </c>
      <c r="B53" s="13">
        <v>4</v>
      </c>
      <c r="C53" s="5">
        <v>1002</v>
      </c>
      <c r="D53" s="5">
        <v>46</v>
      </c>
      <c r="E53" s="5">
        <v>46</v>
      </c>
      <c r="F53" s="5">
        <v>275</v>
      </c>
      <c r="G53" s="5">
        <v>96</v>
      </c>
      <c r="H53" s="5">
        <v>0</v>
      </c>
      <c r="I53" s="5">
        <f>3271-35</f>
        <v>3236</v>
      </c>
      <c r="J53" s="5">
        <f>25-25</f>
        <v>0</v>
      </c>
      <c r="K53" s="5">
        <v>0</v>
      </c>
      <c r="L53" s="5">
        <v>0</v>
      </c>
      <c r="M53" s="5">
        <v>78</v>
      </c>
      <c r="N53" s="5">
        <v>0</v>
      </c>
      <c r="O53" s="5">
        <v>0</v>
      </c>
      <c r="P53" s="5">
        <v>0</v>
      </c>
      <c r="Q53" s="5">
        <v>0</v>
      </c>
      <c r="R53" s="6"/>
      <c r="S53" s="6">
        <v>0</v>
      </c>
      <c r="T53" s="5">
        <v>21</v>
      </c>
      <c r="U53" s="5">
        <v>0</v>
      </c>
      <c r="V53" s="5">
        <v>0</v>
      </c>
      <c r="W53" s="5">
        <v>57</v>
      </c>
      <c r="X53" s="5">
        <v>64</v>
      </c>
      <c r="Y53" s="6">
        <v>3</v>
      </c>
      <c r="Z53" s="6">
        <v>57</v>
      </c>
      <c r="AA53" s="10">
        <v>57</v>
      </c>
      <c r="AB53" s="6"/>
      <c r="AC53" s="5">
        <v>24</v>
      </c>
      <c r="AD53" s="5">
        <f>1613+275</f>
        <v>1888</v>
      </c>
      <c r="AE53" s="5">
        <v>554</v>
      </c>
      <c r="AF53" s="5">
        <v>99</v>
      </c>
    </row>
    <row r="54" spans="1:32" s="2" customFormat="1" ht="15">
      <c r="A54" s="5" t="s">
        <v>76</v>
      </c>
      <c r="B54" s="13">
        <v>6</v>
      </c>
      <c r="C54" s="5">
        <v>103</v>
      </c>
      <c r="D54" s="5">
        <v>78</v>
      </c>
      <c r="E54" s="5">
        <v>0</v>
      </c>
      <c r="F54" s="5">
        <v>52</v>
      </c>
      <c r="G54" s="5">
        <v>29</v>
      </c>
      <c r="H54" s="5">
        <v>0</v>
      </c>
      <c r="I54" s="5">
        <v>851</v>
      </c>
      <c r="J54" s="5">
        <v>0</v>
      </c>
      <c r="K54" s="5">
        <v>0</v>
      </c>
      <c r="L54" s="5">
        <v>0</v>
      </c>
      <c r="M54" s="5">
        <v>43</v>
      </c>
      <c r="N54" s="5">
        <v>0</v>
      </c>
      <c r="O54" s="5">
        <v>16</v>
      </c>
      <c r="P54" s="5">
        <v>0</v>
      </c>
      <c r="Q54" s="5">
        <v>0</v>
      </c>
      <c r="R54" s="6">
        <v>0</v>
      </c>
      <c r="S54" s="6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6">
        <v>1</v>
      </c>
      <c r="Z54" s="6">
        <v>41</v>
      </c>
      <c r="AA54" s="10">
        <v>26</v>
      </c>
      <c r="AB54" s="6"/>
      <c r="AC54" s="5">
        <v>15</v>
      </c>
      <c r="AD54" s="5">
        <v>445</v>
      </c>
      <c r="AE54" s="5">
        <v>113</v>
      </c>
      <c r="AF54" s="5">
        <v>109</v>
      </c>
    </row>
    <row r="55" spans="1:32" s="2" customFormat="1" ht="15">
      <c r="A55" s="5" t="s">
        <v>77</v>
      </c>
      <c r="B55" s="13">
        <v>6</v>
      </c>
      <c r="C55" s="5">
        <v>51</v>
      </c>
      <c r="D55" s="5">
        <v>40</v>
      </c>
      <c r="E55" s="5">
        <v>0</v>
      </c>
      <c r="F55" s="5">
        <v>70</v>
      </c>
      <c r="G55" s="5">
        <v>0</v>
      </c>
      <c r="H55" s="5">
        <v>0</v>
      </c>
      <c r="I55" s="5">
        <v>322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6">
        <v>0</v>
      </c>
      <c r="S55" s="6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6">
        <v>0</v>
      </c>
      <c r="Z55" s="6">
        <v>43</v>
      </c>
      <c r="AA55" s="10">
        <v>13</v>
      </c>
      <c r="AB55" s="6"/>
      <c r="AC55" s="5">
        <v>16</v>
      </c>
      <c r="AD55" s="5">
        <v>213</v>
      </c>
      <c r="AE55" s="5">
        <v>53</v>
      </c>
      <c r="AF55" s="5">
        <v>95</v>
      </c>
    </row>
    <row r="56" spans="1:32" s="2" customFormat="1" ht="15">
      <c r="A56" s="5" t="s">
        <v>78</v>
      </c>
      <c r="B56" s="13">
        <v>5</v>
      </c>
      <c r="C56" s="5">
        <v>240</v>
      </c>
      <c r="D56" s="5">
        <v>57</v>
      </c>
      <c r="E56" s="5">
        <v>0</v>
      </c>
      <c r="F56" s="5">
        <v>92</v>
      </c>
      <c r="G56" s="5">
        <v>4</v>
      </c>
      <c r="H56" s="5">
        <v>0</v>
      </c>
      <c r="I56" s="5">
        <v>918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6">
        <v>0</v>
      </c>
      <c r="S56" s="6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6">
        <v>0</v>
      </c>
      <c r="Z56" s="6">
        <v>14</v>
      </c>
      <c r="AA56" s="10">
        <v>25</v>
      </c>
      <c r="AB56" s="6"/>
      <c r="AC56" s="5">
        <v>0</v>
      </c>
      <c r="AD56" s="5">
        <v>487</v>
      </c>
      <c r="AE56" s="5">
        <v>212</v>
      </c>
      <c r="AF56" s="5">
        <v>79</v>
      </c>
    </row>
    <row r="57" spans="1:32" s="2" customFormat="1" ht="15">
      <c r="A57" s="5" t="s">
        <v>79</v>
      </c>
      <c r="B57" s="13">
        <v>5</v>
      </c>
      <c r="C57" s="5">
        <f>281</f>
        <v>281</v>
      </c>
      <c r="D57" s="5">
        <v>143</v>
      </c>
      <c r="E57" s="5">
        <v>0</v>
      </c>
      <c r="F57" s="5">
        <f>147</f>
        <v>147</v>
      </c>
      <c r="G57" s="5">
        <v>27</v>
      </c>
      <c r="H57" s="5">
        <v>0</v>
      </c>
      <c r="I57" s="5">
        <v>1689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6">
        <v>0</v>
      </c>
      <c r="S57" s="6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6">
        <v>1</v>
      </c>
      <c r="Z57" s="6">
        <v>63</v>
      </c>
      <c r="AA57" s="10">
        <v>51</v>
      </c>
      <c r="AB57" s="6"/>
      <c r="AC57" s="5">
        <v>0</v>
      </c>
      <c r="AD57" s="5">
        <v>967</v>
      </c>
      <c r="AE57" s="5">
        <v>281</v>
      </c>
      <c r="AF57" s="5">
        <v>220</v>
      </c>
    </row>
    <row r="58" spans="1:32" s="2" customFormat="1" ht="15">
      <c r="A58" s="5" t="s">
        <v>80</v>
      </c>
      <c r="B58" s="13">
        <v>7</v>
      </c>
      <c r="C58" s="5">
        <v>228</v>
      </c>
      <c r="D58" s="5">
        <v>0</v>
      </c>
      <c r="E58" s="5">
        <v>0</v>
      </c>
      <c r="F58" s="5">
        <v>60</v>
      </c>
      <c r="G58" s="5">
        <v>29</v>
      </c>
      <c r="H58" s="5">
        <v>0</v>
      </c>
      <c r="I58" s="5">
        <v>1189</v>
      </c>
      <c r="J58" s="5">
        <v>0</v>
      </c>
      <c r="K58" s="5">
        <v>0</v>
      </c>
      <c r="L58" s="5">
        <v>0</v>
      </c>
      <c r="M58" s="5">
        <v>92</v>
      </c>
      <c r="N58" s="5">
        <v>0</v>
      </c>
      <c r="O58" s="5">
        <v>0</v>
      </c>
      <c r="P58" s="5">
        <v>0</v>
      </c>
      <c r="Q58" s="5">
        <v>0</v>
      </c>
      <c r="R58" s="6">
        <v>0</v>
      </c>
      <c r="S58" s="6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6">
        <v>0</v>
      </c>
      <c r="Z58" s="6">
        <v>27</v>
      </c>
      <c r="AA58" s="10">
        <v>26</v>
      </c>
      <c r="AB58" s="6"/>
      <c r="AC58" s="5">
        <v>0</v>
      </c>
      <c r="AD58" s="5">
        <v>601</v>
      </c>
      <c r="AE58" s="5">
        <v>115</v>
      </c>
      <c r="AF58" s="5">
        <v>233</v>
      </c>
    </row>
    <row r="59" spans="1:32" s="2" customFormat="1" ht="15">
      <c r="A59" s="5" t="s">
        <v>81</v>
      </c>
      <c r="B59" s="13">
        <v>4</v>
      </c>
      <c r="C59" s="5">
        <v>659</v>
      </c>
      <c r="D59" s="5">
        <v>47</v>
      </c>
      <c r="E59" s="5">
        <v>112</v>
      </c>
      <c r="F59" s="5">
        <v>201</v>
      </c>
      <c r="G59" s="5">
        <v>39</v>
      </c>
      <c r="H59" s="5">
        <v>19</v>
      </c>
      <c r="I59" s="5">
        <v>2435</v>
      </c>
      <c r="J59" s="5">
        <v>107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6">
        <v>6</v>
      </c>
      <c r="S59" s="6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6">
        <v>0</v>
      </c>
      <c r="Z59" s="6">
        <v>84</v>
      </c>
      <c r="AA59" s="10">
        <v>31</v>
      </c>
      <c r="AB59" s="6"/>
      <c r="AC59" s="5">
        <v>0</v>
      </c>
      <c r="AD59" s="5">
        <v>1300</v>
      </c>
      <c r="AE59" s="5">
        <v>427</v>
      </c>
      <c r="AF59" s="5">
        <v>174</v>
      </c>
    </row>
    <row r="60" spans="1:32" s="2" customFormat="1" ht="15">
      <c r="A60" s="5" t="s">
        <v>82</v>
      </c>
      <c r="B60" s="13">
        <v>7</v>
      </c>
      <c r="C60" s="5">
        <f>195</f>
        <v>195</v>
      </c>
      <c r="D60" s="5">
        <v>170</v>
      </c>
      <c r="E60" s="5">
        <v>35</v>
      </c>
      <c r="F60" s="5">
        <f>103</f>
        <v>103</v>
      </c>
      <c r="G60" s="5">
        <v>27</v>
      </c>
      <c r="H60" s="5">
        <v>0</v>
      </c>
      <c r="I60" s="5">
        <v>1331</v>
      </c>
      <c r="J60" s="5">
        <v>0</v>
      </c>
      <c r="K60" s="5">
        <v>0</v>
      </c>
      <c r="L60" s="5">
        <v>0</v>
      </c>
      <c r="M60" s="5">
        <v>0</v>
      </c>
      <c r="N60" s="5">
        <v>67</v>
      </c>
      <c r="O60" s="5">
        <v>0</v>
      </c>
      <c r="P60" s="5">
        <v>0</v>
      </c>
      <c r="Q60" s="5">
        <v>0</v>
      </c>
      <c r="R60" s="6">
        <v>0</v>
      </c>
      <c r="S60" s="6">
        <v>0</v>
      </c>
      <c r="T60" s="5">
        <v>0</v>
      </c>
      <c r="U60" s="5">
        <v>0</v>
      </c>
      <c r="V60" s="5">
        <v>0</v>
      </c>
      <c r="W60" s="5">
        <v>7</v>
      </c>
      <c r="X60" s="5">
        <v>0</v>
      </c>
      <c r="Y60" s="6">
        <v>1</v>
      </c>
      <c r="Z60" s="6">
        <v>106</v>
      </c>
      <c r="AA60" s="10">
        <v>20</v>
      </c>
      <c r="AB60" s="6"/>
      <c r="AC60" s="5">
        <v>0</v>
      </c>
      <c r="AD60" s="5">
        <v>769</v>
      </c>
      <c r="AE60" s="5">
        <v>350</v>
      </c>
      <c r="AF60" s="5">
        <v>287</v>
      </c>
    </row>
    <row r="61" spans="1:32" s="2" customFormat="1" ht="15">
      <c r="A61" s="5" t="s">
        <v>83</v>
      </c>
      <c r="B61" s="13">
        <v>7</v>
      </c>
      <c r="C61" s="5">
        <v>42</v>
      </c>
      <c r="D61" s="5">
        <v>0</v>
      </c>
      <c r="E61" s="5">
        <v>0</v>
      </c>
      <c r="F61" s="5">
        <v>18</v>
      </c>
      <c r="G61" s="5">
        <v>0</v>
      </c>
      <c r="H61" s="5">
        <v>0</v>
      </c>
      <c r="I61" s="5">
        <v>192</v>
      </c>
      <c r="J61" s="5">
        <v>0</v>
      </c>
      <c r="K61" s="5">
        <v>0</v>
      </c>
      <c r="L61" s="5">
        <v>0</v>
      </c>
      <c r="M61" s="5">
        <v>20</v>
      </c>
      <c r="N61" s="5">
        <v>41</v>
      </c>
      <c r="O61" s="5">
        <v>0</v>
      </c>
      <c r="P61" s="5">
        <v>0</v>
      </c>
      <c r="Q61" s="5">
        <v>0</v>
      </c>
      <c r="R61" s="6">
        <v>0</v>
      </c>
      <c r="S61" s="6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6">
        <v>0</v>
      </c>
      <c r="Z61" s="6">
        <v>14</v>
      </c>
      <c r="AA61" s="10"/>
      <c r="AB61" s="6"/>
      <c r="AC61" s="5">
        <v>0</v>
      </c>
      <c r="AD61" s="5">
        <v>110</v>
      </c>
      <c r="AE61" s="5">
        <v>36</v>
      </c>
      <c r="AF61" s="5">
        <v>69</v>
      </c>
    </row>
    <row r="62" spans="1:32" s="2" customFormat="1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s="2" customFormat="1" ht="15">
      <c r="A63" s="8" t="s">
        <v>84</v>
      </c>
      <c r="B63" s="8"/>
      <c r="C63" s="8"/>
      <c r="D63" s="8"/>
      <c r="E63" s="8"/>
      <c r="F63" s="8"/>
      <c r="G63" s="8"/>
      <c r="H63" s="8"/>
      <c r="I63" s="8"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>
        <v>0</v>
      </c>
      <c r="X63" s="8">
        <v>0</v>
      </c>
      <c r="Y63" s="8"/>
      <c r="Z63" s="8"/>
      <c r="AA63" s="8"/>
      <c r="AB63" s="8"/>
      <c r="AC63" s="8"/>
      <c r="AD63" s="8"/>
      <c r="AE63" s="8">
        <v>0</v>
      </c>
      <c r="AF63" s="8"/>
    </row>
    <row r="64" spans="1:32" s="2" customFormat="1" ht="15">
      <c r="A64" s="5" t="s">
        <v>85</v>
      </c>
      <c r="B64" s="13">
        <v>6</v>
      </c>
      <c r="C64" s="5">
        <v>81</v>
      </c>
      <c r="D64" s="5">
        <v>0</v>
      </c>
      <c r="E64" s="5">
        <v>20</v>
      </c>
      <c r="F64" s="5">
        <v>81</v>
      </c>
      <c r="G64" s="5">
        <v>17</v>
      </c>
      <c r="H64" s="5">
        <v>0</v>
      </c>
      <c r="I64" s="5">
        <v>535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53</v>
      </c>
      <c r="P64" s="5">
        <v>0</v>
      </c>
      <c r="Q64" s="5">
        <v>0</v>
      </c>
      <c r="R64" s="6">
        <v>0</v>
      </c>
      <c r="S64" s="6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6">
        <v>1</v>
      </c>
      <c r="Z64" s="6">
        <v>21</v>
      </c>
      <c r="AA64" s="10">
        <v>18</v>
      </c>
      <c r="AB64" s="6"/>
      <c r="AC64" s="5">
        <v>19</v>
      </c>
      <c r="AD64" s="5">
        <v>339</v>
      </c>
      <c r="AE64" s="5">
        <v>4</v>
      </c>
      <c r="AF64" s="5">
        <v>35</v>
      </c>
    </row>
    <row r="65" spans="1:32" s="2" customFormat="1" ht="15">
      <c r="A65" s="5" t="s">
        <v>86</v>
      </c>
      <c r="B65" s="13">
        <v>7</v>
      </c>
      <c r="C65" s="5">
        <v>0</v>
      </c>
      <c r="D65" s="5">
        <v>23</v>
      </c>
      <c r="E65" s="5">
        <v>0</v>
      </c>
      <c r="F65" s="5">
        <v>9</v>
      </c>
      <c r="G65" s="5">
        <v>0</v>
      </c>
      <c r="H65" s="5">
        <v>0</v>
      </c>
      <c r="I65" s="5">
        <v>103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6">
        <v>0</v>
      </c>
      <c r="S65" s="6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6">
        <v>0</v>
      </c>
      <c r="Z65" s="6">
        <v>2</v>
      </c>
      <c r="AA65" s="10"/>
      <c r="AB65" s="6"/>
      <c r="AC65" s="5">
        <v>0</v>
      </c>
      <c r="AD65" s="5">
        <v>53</v>
      </c>
      <c r="AE65" s="5">
        <v>18</v>
      </c>
      <c r="AF65" s="5"/>
    </row>
    <row r="66" spans="1:32" s="2" customFormat="1" ht="15">
      <c r="A66" s="5" t="s">
        <v>87</v>
      </c>
      <c r="B66" s="13">
        <v>7</v>
      </c>
      <c r="C66" s="5">
        <v>61</v>
      </c>
      <c r="D66" s="5">
        <v>89</v>
      </c>
      <c r="E66" s="5">
        <v>0</v>
      </c>
      <c r="F66" s="5">
        <v>40</v>
      </c>
      <c r="G66" s="5">
        <v>0</v>
      </c>
      <c r="H66" s="5">
        <v>0</v>
      </c>
      <c r="I66" s="5">
        <v>329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6">
        <v>0</v>
      </c>
      <c r="S66" s="6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6">
        <v>0</v>
      </c>
      <c r="Z66" s="6">
        <v>1</v>
      </c>
      <c r="AA66" s="10">
        <v>13</v>
      </c>
      <c r="AB66" s="6"/>
      <c r="AC66" s="5">
        <v>16</v>
      </c>
      <c r="AD66" s="5">
        <v>187</v>
      </c>
      <c r="AE66" s="5">
        <v>0</v>
      </c>
      <c r="AF66" s="5">
        <v>82</v>
      </c>
    </row>
    <row r="67" spans="1:32" s="2" customFormat="1" ht="15">
      <c r="A67" s="5" t="s">
        <v>88</v>
      </c>
      <c r="B67" s="13">
        <v>4</v>
      </c>
      <c r="C67" s="5">
        <v>881</v>
      </c>
      <c r="D67" s="5">
        <v>80</v>
      </c>
      <c r="E67" s="5">
        <v>98</v>
      </c>
      <c r="F67" s="5">
        <v>785</v>
      </c>
      <c r="G67" s="5">
        <v>222</v>
      </c>
      <c r="H67" s="5">
        <v>6</v>
      </c>
      <c r="I67" s="5">
        <v>5335</v>
      </c>
      <c r="J67" s="5">
        <v>148</v>
      </c>
      <c r="K67" s="5">
        <v>0</v>
      </c>
      <c r="L67" s="5">
        <v>0</v>
      </c>
      <c r="M67" s="5">
        <v>0</v>
      </c>
      <c r="N67" s="5">
        <v>19</v>
      </c>
      <c r="O67" s="5">
        <v>0</v>
      </c>
      <c r="P67" s="5">
        <v>0</v>
      </c>
      <c r="Q67" s="5">
        <v>0</v>
      </c>
      <c r="R67" s="6">
        <v>0</v>
      </c>
      <c r="S67" s="6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6">
        <v>12</v>
      </c>
      <c r="Z67" s="6">
        <v>182</v>
      </c>
      <c r="AA67" s="10">
        <v>135</v>
      </c>
      <c r="AB67" s="6"/>
      <c r="AC67" s="5">
        <v>115</v>
      </c>
      <c r="AD67" s="5">
        <v>3110</v>
      </c>
      <c r="AE67" s="5">
        <v>440</v>
      </c>
      <c r="AF67" s="5">
        <v>461</v>
      </c>
    </row>
    <row r="68" spans="1:32" s="2" customFormat="1" ht="15">
      <c r="A68" s="5" t="s">
        <v>89</v>
      </c>
      <c r="B68" s="13">
        <v>7</v>
      </c>
      <c r="C68" s="5">
        <v>37</v>
      </c>
      <c r="D68" s="5">
        <v>0</v>
      </c>
      <c r="E68" s="5">
        <v>19</v>
      </c>
      <c r="F68" s="5">
        <v>7</v>
      </c>
      <c r="G68" s="5">
        <v>0</v>
      </c>
      <c r="H68" s="5">
        <v>0</v>
      </c>
      <c r="I68" s="5">
        <v>82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6">
        <v>0</v>
      </c>
      <c r="S68" s="6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6">
        <v>0</v>
      </c>
      <c r="Z68" s="6">
        <v>0</v>
      </c>
      <c r="AA68" s="10"/>
      <c r="AB68" s="6"/>
      <c r="AC68" s="5">
        <v>0</v>
      </c>
      <c r="AD68" s="5">
        <f>48</f>
        <v>48</v>
      </c>
      <c r="AE68" s="5">
        <v>12</v>
      </c>
      <c r="AF68" s="5">
        <v>11</v>
      </c>
    </row>
    <row r="69" spans="1:32" s="2" customFormat="1" ht="15">
      <c r="A69" s="5" t="s">
        <v>90</v>
      </c>
      <c r="B69" s="13">
        <v>7</v>
      </c>
      <c r="C69" s="5">
        <v>16</v>
      </c>
      <c r="D69" s="5">
        <v>43</v>
      </c>
      <c r="E69" s="5">
        <v>36</v>
      </c>
      <c r="F69" s="5">
        <v>106</v>
      </c>
      <c r="G69" s="5">
        <v>0</v>
      </c>
      <c r="H69" s="5">
        <v>0</v>
      </c>
      <c r="I69" s="5">
        <v>474</v>
      </c>
      <c r="J69" s="5">
        <v>0</v>
      </c>
      <c r="K69" s="5">
        <v>0</v>
      </c>
      <c r="L69" s="5">
        <v>0</v>
      </c>
      <c r="M69" s="5">
        <v>0</v>
      </c>
      <c r="N69" s="5">
        <v>66</v>
      </c>
      <c r="O69" s="5">
        <v>26</v>
      </c>
      <c r="P69" s="5">
        <v>0</v>
      </c>
      <c r="Q69" s="5">
        <v>0</v>
      </c>
      <c r="R69" s="6">
        <v>0</v>
      </c>
      <c r="S69" s="6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6">
        <v>0</v>
      </c>
      <c r="Z69" s="6">
        <v>4</v>
      </c>
      <c r="AA69" s="10">
        <v>5</v>
      </c>
      <c r="AB69" s="6"/>
      <c r="AC69" s="5">
        <v>0</v>
      </c>
      <c r="AD69" s="5">
        <v>358</v>
      </c>
      <c r="AE69" s="5">
        <v>61</v>
      </c>
      <c r="AF69" s="5">
        <v>133</v>
      </c>
    </row>
    <row r="70" spans="1:32" s="2" customFormat="1" ht="15">
      <c r="A70" s="5" t="s">
        <v>91</v>
      </c>
      <c r="B70" s="13">
        <v>5</v>
      </c>
      <c r="C70" s="5">
        <v>52</v>
      </c>
      <c r="D70" s="5">
        <v>0</v>
      </c>
      <c r="E70" s="5">
        <v>17</v>
      </c>
      <c r="F70" s="5">
        <v>40</v>
      </c>
      <c r="G70" s="5">
        <v>6</v>
      </c>
      <c r="H70" s="5">
        <v>0</v>
      </c>
      <c r="I70" s="5">
        <v>293</v>
      </c>
      <c r="J70" s="5">
        <v>0</v>
      </c>
      <c r="K70" s="5">
        <v>0</v>
      </c>
      <c r="L70" s="5">
        <v>0</v>
      </c>
      <c r="M70" s="5">
        <v>0</v>
      </c>
      <c r="N70" s="5">
        <v>20</v>
      </c>
      <c r="O70" s="5">
        <v>0</v>
      </c>
      <c r="P70" s="5">
        <v>0</v>
      </c>
      <c r="Q70" s="5">
        <v>0</v>
      </c>
      <c r="R70" s="6">
        <v>0</v>
      </c>
      <c r="S70" s="6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6">
        <v>0</v>
      </c>
      <c r="Z70" s="6">
        <v>0</v>
      </c>
      <c r="AA70" s="10">
        <v>13</v>
      </c>
      <c r="AB70" s="6"/>
      <c r="AC70" s="5">
        <v>0</v>
      </c>
      <c r="AD70" s="5">
        <v>160</v>
      </c>
      <c r="AE70" s="5">
        <v>36</v>
      </c>
      <c r="AF70" s="5">
        <v>47</v>
      </c>
    </row>
    <row r="71" spans="1:32" s="2" customFormat="1" ht="15">
      <c r="A71" s="5" t="s">
        <v>92</v>
      </c>
      <c r="B71" s="13">
        <v>7</v>
      </c>
      <c r="C71" s="5">
        <v>0</v>
      </c>
      <c r="D71" s="5">
        <v>26</v>
      </c>
      <c r="E71" s="5">
        <v>0</v>
      </c>
      <c r="F71" s="5">
        <v>7</v>
      </c>
      <c r="G71" s="5">
        <v>0</v>
      </c>
      <c r="H71" s="5">
        <v>0</v>
      </c>
      <c r="I71" s="5">
        <v>73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6">
        <v>0</v>
      </c>
      <c r="S71" s="6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6">
        <v>0</v>
      </c>
      <c r="Z71" s="6">
        <v>0</v>
      </c>
      <c r="AA71" s="10">
        <v>2</v>
      </c>
      <c r="AB71" s="6"/>
      <c r="AC71" s="5">
        <v>22</v>
      </c>
      <c r="AD71" s="5">
        <v>40</v>
      </c>
      <c r="AE71" s="5">
        <v>6</v>
      </c>
      <c r="AF71" s="5">
        <v>24</v>
      </c>
    </row>
    <row r="72" spans="1:32" s="2" customFormat="1" ht="15">
      <c r="A72" s="5" t="s">
        <v>93</v>
      </c>
      <c r="B72" s="13">
        <v>7</v>
      </c>
      <c r="C72" s="5">
        <v>0</v>
      </c>
      <c r="D72" s="5">
        <v>38</v>
      </c>
      <c r="E72" s="5">
        <v>8</v>
      </c>
      <c r="F72" s="5">
        <v>34</v>
      </c>
      <c r="G72" s="5">
        <v>0</v>
      </c>
      <c r="H72" s="5">
        <v>0</v>
      </c>
      <c r="I72" s="5">
        <v>174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6">
        <v>0</v>
      </c>
      <c r="S72" s="6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6">
        <v>0</v>
      </c>
      <c r="Z72" s="6">
        <v>18</v>
      </c>
      <c r="AA72" s="10">
        <v>24</v>
      </c>
      <c r="AB72" s="6"/>
      <c r="AC72" s="5">
        <v>0</v>
      </c>
      <c r="AD72" s="5">
        <v>93</v>
      </c>
      <c r="AE72" s="5">
        <v>24</v>
      </c>
      <c r="AF72" s="5">
        <v>49</v>
      </c>
    </row>
    <row r="73" spans="1:32" s="2" customFormat="1" ht="15">
      <c r="A73" s="5" t="s">
        <v>94</v>
      </c>
      <c r="B73" s="13">
        <v>7</v>
      </c>
      <c r="C73" s="5">
        <v>23</v>
      </c>
      <c r="D73" s="5">
        <v>41</v>
      </c>
      <c r="E73" s="5">
        <v>12</v>
      </c>
      <c r="F73" s="5">
        <v>39</v>
      </c>
      <c r="G73" s="5">
        <v>25</v>
      </c>
      <c r="H73" s="5">
        <v>0</v>
      </c>
      <c r="I73" s="5">
        <v>385</v>
      </c>
      <c r="J73" s="5">
        <v>0</v>
      </c>
      <c r="K73" s="5">
        <v>0</v>
      </c>
      <c r="L73" s="5">
        <v>0</v>
      </c>
      <c r="M73" s="5">
        <v>70</v>
      </c>
      <c r="N73" s="5">
        <v>0</v>
      </c>
      <c r="O73" s="5">
        <v>0</v>
      </c>
      <c r="P73" s="5">
        <v>0</v>
      </c>
      <c r="Q73" s="5">
        <v>0</v>
      </c>
      <c r="R73" s="6">
        <v>0</v>
      </c>
      <c r="S73" s="6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6">
        <v>0</v>
      </c>
      <c r="Z73" s="6">
        <v>9</v>
      </c>
      <c r="AA73" s="10">
        <v>9</v>
      </c>
      <c r="AB73" s="6"/>
      <c r="AC73" s="5">
        <v>0</v>
      </c>
      <c r="AD73" s="5">
        <v>233</v>
      </c>
      <c r="AE73" s="5">
        <v>34</v>
      </c>
      <c r="AF73" s="5">
        <v>72</v>
      </c>
    </row>
    <row r="74" spans="1:32" s="2" customFormat="1" ht="15">
      <c r="A74" s="5" t="s">
        <v>95</v>
      </c>
      <c r="B74" s="13">
        <v>7</v>
      </c>
      <c r="C74" s="5">
        <v>0</v>
      </c>
      <c r="D74" s="5">
        <v>35</v>
      </c>
      <c r="E74" s="5">
        <v>0</v>
      </c>
      <c r="F74" s="5">
        <v>31</v>
      </c>
      <c r="G74" s="5">
        <v>0</v>
      </c>
      <c r="H74" s="5">
        <v>0</v>
      </c>
      <c r="I74" s="5">
        <v>100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6">
        <v>0</v>
      </c>
      <c r="S74" s="6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6">
        <v>0</v>
      </c>
      <c r="Z74" s="6">
        <v>0</v>
      </c>
      <c r="AA74" s="10"/>
      <c r="AB74" s="6"/>
      <c r="AC74" s="5">
        <v>0</v>
      </c>
      <c r="AD74" s="5">
        <v>95</v>
      </c>
      <c r="AE74" s="5">
        <v>30</v>
      </c>
      <c r="AF74" s="5">
        <v>18</v>
      </c>
    </row>
    <row r="75" spans="1:32" s="2" customFormat="1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s="2" customFormat="1" ht="15">
      <c r="A76" s="8" t="s">
        <v>96</v>
      </c>
      <c r="B76" s="8"/>
      <c r="C76" s="8"/>
      <c r="D76" s="8"/>
      <c r="E76" s="8"/>
      <c r="F76" s="8"/>
      <c r="G76" s="8"/>
      <c r="H76" s="8"/>
      <c r="I76" s="8"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v>0</v>
      </c>
      <c r="X76" s="8">
        <v>0</v>
      </c>
      <c r="Y76" s="8"/>
      <c r="Z76" s="8"/>
      <c r="AA76" s="8"/>
      <c r="AB76" s="8"/>
      <c r="AC76" s="8"/>
      <c r="AD76" s="8"/>
      <c r="AE76" s="8">
        <v>0</v>
      </c>
      <c r="AF76" s="8"/>
    </row>
    <row r="77" spans="1:32" s="2" customFormat="1" ht="15">
      <c r="A77" s="5" t="s">
        <v>97</v>
      </c>
      <c r="B77" s="13">
        <v>7</v>
      </c>
      <c r="C77" s="5">
        <v>63</v>
      </c>
      <c r="D77" s="5">
        <v>27</v>
      </c>
      <c r="E77" s="5">
        <v>33</v>
      </c>
      <c r="F77" s="5">
        <v>138</v>
      </c>
      <c r="G77" s="5">
        <v>0</v>
      </c>
      <c r="H77" s="5">
        <v>0</v>
      </c>
      <c r="I77" s="5">
        <v>526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6">
        <v>0</v>
      </c>
      <c r="S77" s="6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6">
        <v>0</v>
      </c>
      <c r="Z77" s="6">
        <v>3</v>
      </c>
      <c r="AA77" s="10">
        <v>11</v>
      </c>
      <c r="AB77" s="6"/>
      <c r="AC77" s="5">
        <v>0</v>
      </c>
      <c r="AD77" s="5">
        <v>421</v>
      </c>
      <c r="AE77" s="5">
        <v>53</v>
      </c>
      <c r="AF77" s="5">
        <f>36+39</f>
        <v>75</v>
      </c>
    </row>
    <row r="78" spans="1:32" s="2" customFormat="1" ht="15">
      <c r="A78" s="5" t="s">
        <v>98</v>
      </c>
      <c r="B78" s="13">
        <v>5</v>
      </c>
      <c r="C78" s="5">
        <v>315</v>
      </c>
      <c r="D78" s="5">
        <v>43</v>
      </c>
      <c r="E78" s="5">
        <v>62</v>
      </c>
      <c r="F78" s="5">
        <v>405</v>
      </c>
      <c r="G78" s="5">
        <v>9</v>
      </c>
      <c r="H78" s="5">
        <v>0</v>
      </c>
      <c r="I78" s="5">
        <v>2208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6">
        <v>0</v>
      </c>
      <c r="S78" s="6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6">
        <v>3</v>
      </c>
      <c r="Z78" s="6">
        <v>37</v>
      </c>
      <c r="AA78" s="10">
        <v>84</v>
      </c>
      <c r="AB78" s="6"/>
      <c r="AC78" s="5">
        <v>0</v>
      </c>
      <c r="AD78" s="5">
        <v>1475</v>
      </c>
      <c r="AE78" s="5">
        <v>214</v>
      </c>
      <c r="AF78" s="5">
        <f>175+229+7</f>
        <v>411</v>
      </c>
    </row>
    <row r="79" spans="1:32" s="2" customFormat="1" ht="15">
      <c r="A79" s="5" t="s">
        <v>99</v>
      </c>
      <c r="B79" s="13">
        <v>3</v>
      </c>
      <c r="C79" s="5">
        <v>1176</v>
      </c>
      <c r="D79" s="5">
        <v>0</v>
      </c>
      <c r="E79" s="5">
        <v>476</v>
      </c>
      <c r="F79" s="5">
        <v>1124</v>
      </c>
      <c r="G79" s="5">
        <v>16</v>
      </c>
      <c r="H79" s="5">
        <v>0</v>
      </c>
      <c r="I79" s="5">
        <v>7285</v>
      </c>
      <c r="J79" s="5">
        <v>195</v>
      </c>
      <c r="K79" s="5">
        <v>270</v>
      </c>
      <c r="L79" s="5">
        <v>0</v>
      </c>
      <c r="M79" s="5">
        <v>0</v>
      </c>
      <c r="N79" s="5">
        <v>102</v>
      </c>
      <c r="O79" s="5">
        <v>337</v>
      </c>
      <c r="P79" s="5">
        <v>85</v>
      </c>
      <c r="Q79" s="5">
        <v>32</v>
      </c>
      <c r="R79" s="6">
        <v>0</v>
      </c>
      <c r="S79" s="6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6">
        <v>0</v>
      </c>
      <c r="Z79" s="6">
        <v>89</v>
      </c>
      <c r="AA79" s="10">
        <v>138</v>
      </c>
      <c r="AB79" s="6"/>
      <c r="AC79" s="5">
        <v>215</v>
      </c>
      <c r="AD79" s="5">
        <v>3717</v>
      </c>
      <c r="AE79" s="5">
        <v>820</v>
      </c>
      <c r="AF79" s="5">
        <f>299+185</f>
        <v>484</v>
      </c>
    </row>
    <row r="80" spans="1:32" s="2" customFormat="1" ht="15">
      <c r="A80" s="5" t="s">
        <v>100</v>
      </c>
      <c r="B80" s="13">
        <v>5</v>
      </c>
      <c r="C80" s="5">
        <v>343</v>
      </c>
      <c r="D80" s="5">
        <v>11</v>
      </c>
      <c r="E80" s="5">
        <v>127</v>
      </c>
      <c r="F80" s="5">
        <v>366</v>
      </c>
      <c r="G80" s="5">
        <v>23</v>
      </c>
      <c r="H80" s="5">
        <v>0</v>
      </c>
      <c r="I80" s="5">
        <v>2362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6">
        <v>0</v>
      </c>
      <c r="S80" s="6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6">
        <v>2</v>
      </c>
      <c r="Z80" s="6">
        <v>23</v>
      </c>
      <c r="AA80" s="10">
        <v>24</v>
      </c>
      <c r="AB80" s="6"/>
      <c r="AC80" s="5">
        <v>0</v>
      </c>
      <c r="AD80" s="5">
        <v>1372</v>
      </c>
      <c r="AE80" s="5">
        <v>354</v>
      </c>
      <c r="AF80" s="5">
        <v>33</v>
      </c>
    </row>
    <row r="81" spans="1:32" s="2" customFormat="1" ht="15">
      <c r="A81" s="5" t="s">
        <v>101</v>
      </c>
      <c r="B81" s="13">
        <v>7</v>
      </c>
      <c r="C81" s="5">
        <v>40</v>
      </c>
      <c r="D81" s="5">
        <v>73</v>
      </c>
      <c r="E81" s="5">
        <v>53</v>
      </c>
      <c r="F81" s="5">
        <v>112</v>
      </c>
      <c r="G81" s="5">
        <v>0</v>
      </c>
      <c r="H81" s="5">
        <v>0</v>
      </c>
      <c r="I81" s="5">
        <v>581</v>
      </c>
      <c r="J81" s="5">
        <v>0</v>
      </c>
      <c r="K81" s="5">
        <v>0</v>
      </c>
      <c r="L81" s="5">
        <v>0</v>
      </c>
      <c r="M81" s="5">
        <v>0</v>
      </c>
      <c r="N81" s="5">
        <v>103</v>
      </c>
      <c r="O81" s="5">
        <v>0</v>
      </c>
      <c r="P81" s="5">
        <v>0</v>
      </c>
      <c r="Q81" s="5">
        <v>0</v>
      </c>
      <c r="R81" s="6">
        <v>0</v>
      </c>
      <c r="S81" s="6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6">
        <v>0</v>
      </c>
      <c r="Z81" s="6">
        <v>9</v>
      </c>
      <c r="AA81" s="10">
        <v>1</v>
      </c>
      <c r="AB81" s="6"/>
      <c r="AC81" s="5">
        <v>0</v>
      </c>
      <c r="AD81" s="5">
        <f>297+112</f>
        <v>409</v>
      </c>
      <c r="AE81" s="5">
        <v>100</v>
      </c>
      <c r="AF81" s="5">
        <v>227</v>
      </c>
    </row>
    <row r="82" spans="1:32" s="2" customFormat="1" ht="15">
      <c r="A82" s="5" t="s">
        <v>102</v>
      </c>
      <c r="B82" s="13">
        <v>5</v>
      </c>
      <c r="C82" s="5">
        <f>233+74</f>
        <v>307</v>
      </c>
      <c r="D82" s="5">
        <v>0</v>
      </c>
      <c r="E82" s="5">
        <v>158</v>
      </c>
      <c r="F82" s="5">
        <v>295</v>
      </c>
      <c r="G82" s="5">
        <v>0</v>
      </c>
      <c r="H82" s="5">
        <v>0</v>
      </c>
      <c r="I82" s="5">
        <v>1595</v>
      </c>
      <c r="J82" s="5">
        <v>0</v>
      </c>
      <c r="K82" s="5">
        <v>0</v>
      </c>
      <c r="L82" s="5">
        <v>0</v>
      </c>
      <c r="M82" s="5">
        <v>0</v>
      </c>
      <c r="N82" s="5">
        <v>25</v>
      </c>
      <c r="O82" s="5">
        <v>59</v>
      </c>
      <c r="P82" s="5"/>
      <c r="Q82" s="5">
        <v>0</v>
      </c>
      <c r="R82" s="6">
        <v>0</v>
      </c>
      <c r="S82" s="6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6">
        <v>0</v>
      </c>
      <c r="Z82" s="6">
        <v>47</v>
      </c>
      <c r="AA82" s="10">
        <v>12</v>
      </c>
      <c r="AB82" s="6"/>
      <c r="AC82" s="5">
        <v>0</v>
      </c>
      <c r="AD82" s="5">
        <v>947</v>
      </c>
      <c r="AE82" s="5">
        <v>143</v>
      </c>
      <c r="AF82" s="5">
        <v>348</v>
      </c>
    </row>
    <row r="83" spans="1:32" s="2" customFormat="1" ht="15">
      <c r="A83" s="5" t="s">
        <v>103</v>
      </c>
      <c r="B83" s="13">
        <v>7</v>
      </c>
      <c r="C83" s="5">
        <v>108</v>
      </c>
      <c r="D83" s="5">
        <v>15</v>
      </c>
      <c r="E83" s="5">
        <v>78</v>
      </c>
      <c r="F83" s="5">
        <v>117</v>
      </c>
      <c r="G83" s="5">
        <v>0</v>
      </c>
      <c r="H83" s="5">
        <v>0</v>
      </c>
      <c r="I83" s="5">
        <v>514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6">
        <v>0</v>
      </c>
      <c r="S83" s="6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6">
        <v>0</v>
      </c>
      <c r="Z83" s="6">
        <v>1</v>
      </c>
      <c r="AA83" s="10">
        <v>11</v>
      </c>
      <c r="AB83" s="6"/>
      <c r="AC83" s="5">
        <v>0</v>
      </c>
      <c r="AD83" s="5">
        <v>358</v>
      </c>
      <c r="AE83" s="5">
        <v>85</v>
      </c>
      <c r="AF83" s="5">
        <v>11</v>
      </c>
    </row>
    <row r="84" spans="1:32" s="2" customFormat="1" ht="15">
      <c r="A84" s="5" t="s">
        <v>104</v>
      </c>
      <c r="B84" s="13">
        <v>5</v>
      </c>
      <c r="C84" s="5">
        <v>122</v>
      </c>
      <c r="D84" s="5">
        <v>0</v>
      </c>
      <c r="E84" s="5">
        <v>25</v>
      </c>
      <c r="F84" s="5">
        <v>170</v>
      </c>
      <c r="G84" s="5">
        <v>18</v>
      </c>
      <c r="H84" s="5">
        <v>0</v>
      </c>
      <c r="I84" s="5">
        <v>839</v>
      </c>
      <c r="J84" s="5">
        <v>0</v>
      </c>
      <c r="K84" s="5">
        <v>0</v>
      </c>
      <c r="L84" s="5">
        <v>0</v>
      </c>
      <c r="M84" s="5">
        <v>0</v>
      </c>
      <c r="N84" s="5">
        <v>80</v>
      </c>
      <c r="O84" s="5">
        <v>0</v>
      </c>
      <c r="P84" s="5">
        <v>21</v>
      </c>
      <c r="Q84" s="5">
        <v>0</v>
      </c>
      <c r="R84" s="6">
        <v>0</v>
      </c>
      <c r="S84" s="6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6">
        <v>0</v>
      </c>
      <c r="Z84" s="6">
        <v>19</v>
      </c>
      <c r="AA84" s="10">
        <v>17</v>
      </c>
      <c r="AB84" s="6"/>
      <c r="AC84" s="5">
        <v>0</v>
      </c>
      <c r="AD84" s="5">
        <v>598</v>
      </c>
      <c r="AE84" s="5">
        <v>125</v>
      </c>
      <c r="AF84" s="5">
        <v>58</v>
      </c>
    </row>
    <row r="85" spans="1:32" s="2" customFormat="1" ht="15">
      <c r="A85" s="5" t="s">
        <v>105</v>
      </c>
      <c r="B85" s="13">
        <v>7</v>
      </c>
      <c r="C85" s="5">
        <v>135</v>
      </c>
      <c r="D85" s="5">
        <v>0</v>
      </c>
      <c r="E85" s="5">
        <v>48</v>
      </c>
      <c r="F85" s="5">
        <v>33</v>
      </c>
      <c r="G85" s="5">
        <v>0</v>
      </c>
      <c r="H85" s="5">
        <v>0</v>
      </c>
      <c r="I85" s="5">
        <v>574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6">
        <v>0</v>
      </c>
      <c r="S85" s="6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6">
        <v>2</v>
      </c>
      <c r="Z85" s="6">
        <v>18</v>
      </c>
      <c r="AA85" s="10">
        <v>45</v>
      </c>
      <c r="AB85" s="6"/>
      <c r="AC85" s="5">
        <v>0</v>
      </c>
      <c r="AD85" s="5">
        <v>231</v>
      </c>
      <c r="AE85" s="5">
        <v>22</v>
      </c>
      <c r="AF85" s="5">
        <f>144+21</f>
        <v>165</v>
      </c>
    </row>
    <row r="86" spans="1:32" s="2" customFormat="1" ht="15">
      <c r="A86" s="5" t="s">
        <v>106</v>
      </c>
      <c r="B86" s="13">
        <v>7</v>
      </c>
      <c r="C86" s="5">
        <v>15</v>
      </c>
      <c r="D86" s="5">
        <v>34</v>
      </c>
      <c r="E86" s="5">
        <v>14</v>
      </c>
      <c r="F86" s="5">
        <v>47</v>
      </c>
      <c r="G86" s="5">
        <v>0</v>
      </c>
      <c r="H86" s="5">
        <v>0</v>
      </c>
      <c r="I86" s="5">
        <v>360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6">
        <v>0</v>
      </c>
      <c r="S86" s="6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6">
        <v>0</v>
      </c>
      <c r="Z86" s="6">
        <v>19</v>
      </c>
      <c r="AA86" s="10"/>
      <c r="AB86" s="6"/>
      <c r="AC86" s="5">
        <v>0</v>
      </c>
      <c r="AD86" s="5">
        <v>197</v>
      </c>
      <c r="AE86" s="5">
        <v>40</v>
      </c>
      <c r="AF86" s="5">
        <v>20</v>
      </c>
    </row>
    <row r="87" spans="1:32" s="2" customFormat="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s="2" customFormat="1" ht="15">
      <c r="A88" s="8" t="s">
        <v>107</v>
      </c>
      <c r="B88" s="8"/>
      <c r="C88" s="8"/>
      <c r="D88" s="8"/>
      <c r="E88" s="8"/>
      <c r="F88" s="8"/>
      <c r="G88" s="8"/>
      <c r="H88" s="8"/>
      <c r="I88" s="8"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>
        <v>0</v>
      </c>
      <c r="X88" s="8">
        <v>0</v>
      </c>
      <c r="Y88" s="8"/>
      <c r="Z88" s="8"/>
      <c r="AA88" s="8"/>
      <c r="AB88" s="8"/>
      <c r="AC88" s="8"/>
      <c r="AD88" s="8"/>
      <c r="AE88" s="8">
        <v>0</v>
      </c>
      <c r="AF88" s="8"/>
    </row>
    <row r="89" spans="1:32" s="2" customFormat="1" ht="15">
      <c r="A89" s="5" t="s">
        <v>108</v>
      </c>
      <c r="B89" s="13">
        <v>3</v>
      </c>
      <c r="C89" s="5">
        <v>785</v>
      </c>
      <c r="D89" s="5">
        <v>21</v>
      </c>
      <c r="E89" s="5">
        <v>72</v>
      </c>
      <c r="F89" s="5">
        <v>864</v>
      </c>
      <c r="G89" s="5">
        <v>6</v>
      </c>
      <c r="H89" s="5">
        <v>4</v>
      </c>
      <c r="I89" s="5">
        <v>3851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6">
        <v>0</v>
      </c>
      <c r="S89" s="6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6">
        <v>4</v>
      </c>
      <c r="Z89" s="6">
        <v>47</v>
      </c>
      <c r="AA89" s="5">
        <v>65</v>
      </c>
      <c r="AB89" s="6"/>
      <c r="AC89" s="5">
        <v>0</v>
      </c>
      <c r="AD89" s="5">
        <v>2652</v>
      </c>
      <c r="AE89" s="5">
        <v>667</v>
      </c>
      <c r="AF89" s="5">
        <v>139</v>
      </c>
    </row>
    <row r="90" spans="1:32" s="2" customFormat="1" ht="15">
      <c r="A90" s="5" t="s">
        <v>109</v>
      </c>
      <c r="B90" s="13">
        <v>6</v>
      </c>
      <c r="C90" s="5">
        <v>81</v>
      </c>
      <c r="D90" s="5">
        <v>11</v>
      </c>
      <c r="E90" s="5">
        <v>0</v>
      </c>
      <c r="F90" s="5">
        <v>118</v>
      </c>
      <c r="G90" s="5">
        <v>0</v>
      </c>
      <c r="H90" s="5">
        <v>0</v>
      </c>
      <c r="I90" s="5">
        <v>513</v>
      </c>
      <c r="J90" s="5">
        <v>0</v>
      </c>
      <c r="K90" s="5">
        <v>0</v>
      </c>
      <c r="L90" s="5">
        <v>0</v>
      </c>
      <c r="M90" s="5">
        <v>0</v>
      </c>
      <c r="N90" s="5">
        <v>126</v>
      </c>
      <c r="O90" s="5">
        <v>0</v>
      </c>
      <c r="P90" s="5">
        <v>222</v>
      </c>
      <c r="Q90" s="5">
        <v>0</v>
      </c>
      <c r="R90" s="6">
        <v>0</v>
      </c>
      <c r="S90" s="6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6">
        <v>0</v>
      </c>
      <c r="Z90" s="6">
        <v>59</v>
      </c>
      <c r="AA90" s="5">
        <v>14</v>
      </c>
      <c r="AB90" s="6"/>
      <c r="AC90" s="5">
        <v>53</v>
      </c>
      <c r="AD90" s="5">
        <v>374</v>
      </c>
      <c r="AE90" s="5">
        <v>107</v>
      </c>
      <c r="AF90" s="5">
        <v>42</v>
      </c>
    </row>
    <row r="91" spans="1:32" s="2" customFormat="1" ht="15">
      <c r="A91" s="5" t="s">
        <v>110</v>
      </c>
      <c r="B91" s="13">
        <v>5</v>
      </c>
      <c r="C91" s="5">
        <v>380</v>
      </c>
      <c r="D91" s="5">
        <v>96</v>
      </c>
      <c r="E91" s="5">
        <v>154</v>
      </c>
      <c r="F91" s="5">
        <v>495</v>
      </c>
      <c r="G91" s="5">
        <v>96</v>
      </c>
      <c r="H91" s="5">
        <v>0</v>
      </c>
      <c r="I91" s="5">
        <v>2514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6">
        <v>0</v>
      </c>
      <c r="S91" s="6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6">
        <v>0</v>
      </c>
      <c r="Z91" s="6">
        <v>6</v>
      </c>
      <c r="AA91" s="5">
        <v>21</v>
      </c>
      <c r="AB91" s="6"/>
      <c r="AC91" s="5">
        <v>0</v>
      </c>
      <c r="AD91" s="5">
        <v>1767</v>
      </c>
      <c r="AE91" s="5">
        <v>331</v>
      </c>
      <c r="AF91" s="5">
        <v>356</v>
      </c>
    </row>
    <row r="92" spans="1:32" s="2" customFormat="1" ht="15">
      <c r="A92" s="5" t="s">
        <v>111</v>
      </c>
      <c r="B92" s="13">
        <v>6</v>
      </c>
      <c r="C92" s="5">
        <v>127</v>
      </c>
      <c r="D92" s="5">
        <v>0</v>
      </c>
      <c r="E92" s="5">
        <v>34</v>
      </c>
      <c r="F92" s="5">
        <v>108</v>
      </c>
      <c r="G92" s="5">
        <v>13</v>
      </c>
      <c r="H92" s="5">
        <v>0</v>
      </c>
      <c r="I92" s="5">
        <v>778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6">
        <v>0</v>
      </c>
      <c r="S92" s="6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6">
        <v>0</v>
      </c>
      <c r="Z92" s="6">
        <v>4</v>
      </c>
      <c r="AA92" s="5">
        <v>14</v>
      </c>
      <c r="AB92" s="6"/>
      <c r="AC92" s="5">
        <v>0</v>
      </c>
      <c r="AD92" s="5">
        <v>447</v>
      </c>
      <c r="AE92" s="5">
        <v>85</v>
      </c>
      <c r="AF92" s="5"/>
    </row>
    <row r="93" spans="1:32" s="2" customFormat="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s="2" customFormat="1" ht="15">
      <c r="A94" s="8" t="s">
        <v>112</v>
      </c>
      <c r="B94" s="8"/>
      <c r="C94" s="8"/>
      <c r="D94" s="8"/>
      <c r="E94" s="8"/>
      <c r="F94" s="8"/>
      <c r="G94" s="8"/>
      <c r="H94" s="8"/>
      <c r="I94" s="8"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>
        <v>0</v>
      </c>
      <c r="X94" s="8">
        <v>0</v>
      </c>
      <c r="Y94" s="8"/>
      <c r="Z94" s="8"/>
      <c r="AA94" s="8"/>
      <c r="AB94" s="8"/>
      <c r="AC94" s="8"/>
      <c r="AD94" s="8"/>
      <c r="AE94" s="8">
        <v>0</v>
      </c>
      <c r="AF94" s="8"/>
    </row>
    <row r="95" spans="1:32" s="2" customFormat="1" ht="15">
      <c r="A95" s="5" t="s">
        <v>113</v>
      </c>
      <c r="B95" s="13">
        <v>5</v>
      </c>
      <c r="C95" s="5">
        <v>299</v>
      </c>
      <c r="D95" s="5">
        <v>107</v>
      </c>
      <c r="E95" s="5">
        <v>20</v>
      </c>
      <c r="F95" s="5">
        <v>369</v>
      </c>
      <c r="G95" s="5">
        <v>0</v>
      </c>
      <c r="H95" s="5">
        <v>0</v>
      </c>
      <c r="I95" s="5">
        <v>1587</v>
      </c>
      <c r="J95" s="5">
        <v>0</v>
      </c>
      <c r="K95" s="5">
        <v>0</v>
      </c>
      <c r="L95" s="5">
        <v>0</v>
      </c>
      <c r="M95" s="5">
        <v>0</v>
      </c>
      <c r="N95" s="5">
        <v>56</v>
      </c>
      <c r="O95" s="5">
        <v>149</v>
      </c>
      <c r="P95" s="5">
        <v>22</v>
      </c>
      <c r="Q95" s="5">
        <v>0</v>
      </c>
      <c r="R95" s="6">
        <v>0</v>
      </c>
      <c r="S95" s="6">
        <f>102-7</f>
        <v>95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6">
        <v>0</v>
      </c>
      <c r="Z95" s="6">
        <v>8</v>
      </c>
      <c r="AA95" s="10">
        <v>14</v>
      </c>
      <c r="AB95" s="6"/>
      <c r="AC95" s="5">
        <v>0</v>
      </c>
      <c r="AD95" s="6">
        <v>1134</v>
      </c>
      <c r="AE95" s="6">
        <v>263</v>
      </c>
      <c r="AF95" s="6">
        <f>281+79</f>
        <v>360</v>
      </c>
    </row>
    <row r="96" spans="1:32" s="2" customFormat="1" ht="15">
      <c r="A96" s="5" t="s">
        <v>114</v>
      </c>
      <c r="B96" s="13">
        <v>5</v>
      </c>
      <c r="C96" s="5">
        <v>112</v>
      </c>
      <c r="D96" s="5">
        <v>123</v>
      </c>
      <c r="E96" s="5">
        <v>39</v>
      </c>
      <c r="F96" s="5">
        <v>203</v>
      </c>
      <c r="G96" s="5">
        <v>23</v>
      </c>
      <c r="H96" s="5">
        <v>0</v>
      </c>
      <c r="I96" s="5">
        <v>1086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6">
        <v>0</v>
      </c>
      <c r="S96" s="6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6">
        <v>0</v>
      </c>
      <c r="Z96" s="6">
        <v>0</v>
      </c>
      <c r="AA96" s="10">
        <v>7</v>
      </c>
      <c r="AB96" s="6"/>
      <c r="AC96" s="5">
        <v>74</v>
      </c>
      <c r="AD96" s="6">
        <v>760</v>
      </c>
      <c r="AE96" s="6">
        <v>75</v>
      </c>
      <c r="AF96" s="6">
        <v>444</v>
      </c>
    </row>
    <row r="97" spans="1:32" s="2" customFormat="1" ht="15">
      <c r="A97" s="5" t="s">
        <v>115</v>
      </c>
      <c r="B97" s="13">
        <v>1</v>
      </c>
      <c r="C97" s="5">
        <v>1354</v>
      </c>
      <c r="D97" s="5">
        <v>0</v>
      </c>
      <c r="E97" s="5">
        <v>0</v>
      </c>
      <c r="F97" s="5">
        <v>1130</v>
      </c>
      <c r="G97" s="5">
        <v>352</v>
      </c>
      <c r="H97" s="5">
        <v>0</v>
      </c>
      <c r="I97" s="5">
        <v>7897</v>
      </c>
      <c r="J97" s="5">
        <f>275-56+80</f>
        <v>299</v>
      </c>
      <c r="K97" s="5">
        <f>202-35+18</f>
        <v>185</v>
      </c>
      <c r="L97" s="5">
        <v>0</v>
      </c>
      <c r="M97" s="5">
        <v>0</v>
      </c>
      <c r="N97" s="5">
        <v>0</v>
      </c>
      <c r="O97" s="5">
        <v>46</v>
      </c>
      <c r="P97" s="5">
        <v>0</v>
      </c>
      <c r="Q97" s="5">
        <v>46</v>
      </c>
      <c r="R97" s="6">
        <v>0</v>
      </c>
      <c r="S97" s="6">
        <v>0</v>
      </c>
      <c r="T97" s="5">
        <v>0</v>
      </c>
      <c r="U97" s="5">
        <v>0</v>
      </c>
      <c r="V97" s="5">
        <v>0</v>
      </c>
      <c r="W97" s="5">
        <v>78</v>
      </c>
      <c r="X97" s="5">
        <v>0</v>
      </c>
      <c r="Y97" s="6">
        <v>5</v>
      </c>
      <c r="Z97" s="6">
        <v>73</v>
      </c>
      <c r="AA97" s="10">
        <v>153</v>
      </c>
      <c r="AB97" s="6"/>
      <c r="AC97" s="5">
        <v>132</v>
      </c>
      <c r="AD97" s="6">
        <f>4647</f>
        <v>4647</v>
      </c>
      <c r="AE97" s="6">
        <v>1358</v>
      </c>
      <c r="AF97" s="6"/>
    </row>
    <row r="98" spans="1:32" s="2" customFormat="1" ht="15">
      <c r="A98" s="5" t="s">
        <v>116</v>
      </c>
      <c r="B98" s="13">
        <v>7</v>
      </c>
      <c r="C98" s="5">
        <v>68</v>
      </c>
      <c r="D98" s="5">
        <v>521</v>
      </c>
      <c r="E98" s="5">
        <v>0</v>
      </c>
      <c r="F98" s="5">
        <v>172</v>
      </c>
      <c r="G98" s="5">
        <v>11</v>
      </c>
      <c r="H98" s="5">
        <v>0</v>
      </c>
      <c r="I98" s="5">
        <v>1566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6">
        <v>0</v>
      </c>
      <c r="S98" s="6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6">
        <v>0</v>
      </c>
      <c r="Z98" s="6">
        <v>134</v>
      </c>
      <c r="AA98" s="10">
        <v>10</v>
      </c>
      <c r="AB98" s="6"/>
      <c r="AC98" s="5">
        <v>0</v>
      </c>
      <c r="AD98" s="6">
        <v>1020</v>
      </c>
      <c r="AE98" s="6">
        <v>105</v>
      </c>
      <c r="AF98" s="6">
        <v>588</v>
      </c>
    </row>
    <row r="99" spans="1:32" s="2" customFormat="1" ht="15">
      <c r="A99" s="5" t="s">
        <v>117</v>
      </c>
      <c r="B99" s="13">
        <v>5</v>
      </c>
      <c r="C99" s="5">
        <v>322</v>
      </c>
      <c r="D99" s="5">
        <v>62</v>
      </c>
      <c r="E99" s="5">
        <v>0</v>
      </c>
      <c r="F99" s="5">
        <f>161</f>
        <v>161</v>
      </c>
      <c r="G99" s="5">
        <v>0</v>
      </c>
      <c r="H99" s="5">
        <v>0</v>
      </c>
      <c r="I99" s="5">
        <v>1304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6">
        <v>0</v>
      </c>
      <c r="S99" s="6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6">
        <v>0</v>
      </c>
      <c r="Z99" s="6">
        <v>58</v>
      </c>
      <c r="AA99" s="10">
        <v>11</v>
      </c>
      <c r="AB99" s="6"/>
      <c r="AC99" s="5">
        <v>0</v>
      </c>
      <c r="AD99" s="6">
        <f>541+161</f>
        <v>702</v>
      </c>
      <c r="AE99" s="6">
        <v>276</v>
      </c>
      <c r="AF99" s="6">
        <v>115</v>
      </c>
    </row>
    <row r="100" spans="1:32" s="2" customFormat="1" ht="15">
      <c r="A100" s="5" t="s">
        <v>118</v>
      </c>
      <c r="B100" s="13">
        <v>7</v>
      </c>
      <c r="C100" s="5">
        <v>20</v>
      </c>
      <c r="D100" s="5">
        <v>56</v>
      </c>
      <c r="E100" s="5">
        <v>0</v>
      </c>
      <c r="F100" s="5">
        <v>92</v>
      </c>
      <c r="G100" s="5">
        <v>0</v>
      </c>
      <c r="H100" s="5">
        <v>0</v>
      </c>
      <c r="I100" s="5">
        <v>449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6">
        <v>0</v>
      </c>
      <c r="S100" s="6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6">
        <v>0</v>
      </c>
      <c r="Z100" s="6">
        <v>17</v>
      </c>
      <c r="AA100" s="10">
        <v>9</v>
      </c>
      <c r="AB100" s="6"/>
      <c r="AC100" s="5">
        <v>0</v>
      </c>
      <c r="AD100" s="6">
        <v>292</v>
      </c>
      <c r="AE100" s="6">
        <v>57</v>
      </c>
      <c r="AF100" s="6">
        <v>117</v>
      </c>
    </row>
    <row r="101" spans="1:32" s="2" customFormat="1" ht="15">
      <c r="A101" s="5" t="s">
        <v>119</v>
      </c>
      <c r="B101" s="13">
        <v>7</v>
      </c>
      <c r="C101" s="5">
        <f>321</f>
        <v>321</v>
      </c>
      <c r="D101" s="5">
        <v>227</v>
      </c>
      <c r="E101" s="5">
        <v>0</v>
      </c>
      <c r="F101" s="5">
        <f>137</f>
        <v>137</v>
      </c>
      <c r="G101" s="5">
        <v>40</v>
      </c>
      <c r="H101" s="5">
        <v>0</v>
      </c>
      <c r="I101" s="5">
        <v>1514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6">
        <v>0</v>
      </c>
      <c r="S101" s="6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6">
        <v>0</v>
      </c>
      <c r="Z101" s="6">
        <v>38</v>
      </c>
      <c r="AA101" s="10">
        <v>6</v>
      </c>
      <c r="AB101" s="6"/>
      <c r="AC101" s="5">
        <v>0</v>
      </c>
      <c r="AD101" s="6">
        <v>918</v>
      </c>
      <c r="AE101" s="6">
        <v>67</v>
      </c>
      <c r="AF101" s="6">
        <v>381</v>
      </c>
    </row>
    <row r="102" spans="1:32" s="2" customFormat="1" ht="15">
      <c r="A102" s="5" t="s">
        <v>120</v>
      </c>
      <c r="B102" s="13">
        <v>5</v>
      </c>
      <c r="C102" s="5">
        <v>57</v>
      </c>
      <c r="D102" s="5">
        <v>30</v>
      </c>
      <c r="E102" s="5">
        <v>0</v>
      </c>
      <c r="F102" s="5">
        <v>53</v>
      </c>
      <c r="G102" s="5">
        <v>0</v>
      </c>
      <c r="H102" s="5">
        <v>0</v>
      </c>
      <c r="I102" s="5">
        <v>360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39</v>
      </c>
      <c r="P102" s="5">
        <v>23</v>
      </c>
      <c r="Q102" s="5">
        <v>0</v>
      </c>
      <c r="R102" s="6">
        <v>0</v>
      </c>
      <c r="S102" s="6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6">
        <v>0</v>
      </c>
      <c r="Z102" s="6">
        <v>40</v>
      </c>
      <c r="AA102" s="10">
        <v>3</v>
      </c>
      <c r="AB102" s="6"/>
      <c r="AC102" s="5">
        <v>0</v>
      </c>
      <c r="AD102" s="6">
        <v>212</v>
      </c>
      <c r="AE102" s="6">
        <v>57</v>
      </c>
      <c r="AF102" s="6">
        <v>66</v>
      </c>
    </row>
    <row r="103" spans="1:32" s="2" customFormat="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s="2" customFormat="1" ht="15">
      <c r="A104" s="8" t="s">
        <v>121</v>
      </c>
      <c r="B104" s="8"/>
      <c r="C104" s="8"/>
      <c r="D104" s="8"/>
      <c r="E104" s="8"/>
      <c r="F104" s="8"/>
      <c r="G104" s="8"/>
      <c r="H104" s="8"/>
      <c r="I104" s="8">
        <v>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>
        <v>0</v>
      </c>
      <c r="X104" s="8">
        <v>0</v>
      </c>
      <c r="Y104" s="8"/>
      <c r="Z104" s="8"/>
      <c r="AA104" s="8"/>
      <c r="AB104" s="8"/>
      <c r="AC104" s="8"/>
      <c r="AD104" s="8"/>
      <c r="AE104" s="8">
        <v>0</v>
      </c>
      <c r="AF104" s="8"/>
    </row>
    <row r="105" spans="1:32" s="2" customFormat="1" ht="15">
      <c r="A105" s="5" t="s">
        <v>122</v>
      </c>
      <c r="B105" s="13">
        <v>7</v>
      </c>
      <c r="C105" s="5">
        <v>163</v>
      </c>
      <c r="D105" s="5">
        <v>66</v>
      </c>
      <c r="E105" s="5">
        <v>23</v>
      </c>
      <c r="F105" s="5">
        <v>78</v>
      </c>
      <c r="G105" s="5">
        <v>3</v>
      </c>
      <c r="H105" s="5">
        <v>0</v>
      </c>
      <c r="I105" s="5">
        <v>749</v>
      </c>
      <c r="J105" s="5">
        <v>0</v>
      </c>
      <c r="K105" s="5">
        <v>0</v>
      </c>
      <c r="L105" s="5">
        <v>0</v>
      </c>
      <c r="M105" s="5">
        <v>0</v>
      </c>
      <c r="N105" s="5">
        <v>18</v>
      </c>
      <c r="O105" s="5">
        <v>0</v>
      </c>
      <c r="P105" s="5">
        <v>52</v>
      </c>
      <c r="Q105" s="5">
        <v>0</v>
      </c>
      <c r="R105" s="6">
        <v>0</v>
      </c>
      <c r="S105" s="6">
        <v>0</v>
      </c>
      <c r="T105" s="5">
        <v>0</v>
      </c>
      <c r="U105" s="5">
        <v>0</v>
      </c>
      <c r="V105" s="5">
        <v>30</v>
      </c>
      <c r="W105" s="5">
        <v>0</v>
      </c>
      <c r="X105" s="5">
        <v>0</v>
      </c>
      <c r="Y105" s="6">
        <v>0</v>
      </c>
      <c r="Z105" s="6">
        <v>5</v>
      </c>
      <c r="AA105" s="6">
        <v>4</v>
      </c>
      <c r="AB105" s="6"/>
      <c r="AC105" s="6">
        <v>52</v>
      </c>
      <c r="AD105" s="6">
        <v>384</v>
      </c>
      <c r="AE105" s="6">
        <v>125</v>
      </c>
      <c r="AF105" s="6">
        <v>117</v>
      </c>
    </row>
    <row r="106" spans="1:32" s="2" customFormat="1" ht="15">
      <c r="A106" s="5" t="s">
        <v>123</v>
      </c>
      <c r="B106" s="13">
        <v>7</v>
      </c>
      <c r="C106" s="5">
        <v>137</v>
      </c>
      <c r="D106" s="5">
        <v>79</v>
      </c>
      <c r="E106" s="5">
        <v>30</v>
      </c>
      <c r="F106" s="5">
        <v>87</v>
      </c>
      <c r="G106" s="5">
        <v>4</v>
      </c>
      <c r="H106" s="5">
        <v>0</v>
      </c>
      <c r="I106" s="5">
        <v>614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6">
        <v>0</v>
      </c>
      <c r="S106" s="6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6">
        <v>0</v>
      </c>
      <c r="Z106" s="6">
        <v>28</v>
      </c>
      <c r="AA106" s="6">
        <v>10</v>
      </c>
      <c r="AB106" s="6"/>
      <c r="AC106" s="6">
        <v>0</v>
      </c>
      <c r="AD106" s="6">
        <v>304</v>
      </c>
      <c r="AE106" s="6">
        <v>42</v>
      </c>
      <c r="AF106" s="6">
        <v>215</v>
      </c>
    </row>
    <row r="107" spans="1:32" s="2" customFormat="1" ht="15">
      <c r="A107" s="5" t="s">
        <v>124</v>
      </c>
      <c r="B107" s="13">
        <v>7</v>
      </c>
      <c r="C107" s="5">
        <v>91</v>
      </c>
      <c r="D107" s="5">
        <v>234</v>
      </c>
      <c r="E107" s="5">
        <v>0</v>
      </c>
      <c r="F107" s="5">
        <v>338</v>
      </c>
      <c r="G107" s="5">
        <v>5</v>
      </c>
      <c r="H107" s="5">
        <v>0</v>
      </c>
      <c r="I107" s="5">
        <v>1873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6">
        <v>0</v>
      </c>
      <c r="S107" s="6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6">
        <v>1</v>
      </c>
      <c r="Z107" s="6">
        <v>21</v>
      </c>
      <c r="AA107" s="6">
        <v>28</v>
      </c>
      <c r="AB107" s="6"/>
      <c r="AC107" s="6">
        <v>26</v>
      </c>
      <c r="AD107" s="6">
        <v>1042</v>
      </c>
      <c r="AE107" s="6">
        <v>79</v>
      </c>
      <c r="AF107" s="6">
        <v>819</v>
      </c>
    </row>
    <row r="108" spans="1:32" s="2" customFormat="1" ht="15">
      <c r="A108" s="5" t="s">
        <v>125</v>
      </c>
      <c r="B108" s="13">
        <v>6</v>
      </c>
      <c r="C108" s="5">
        <v>152</v>
      </c>
      <c r="D108" s="5">
        <v>72</v>
      </c>
      <c r="E108" s="5">
        <v>27</v>
      </c>
      <c r="F108" s="5">
        <v>219</v>
      </c>
      <c r="G108" s="5">
        <v>82</v>
      </c>
      <c r="H108" s="5">
        <v>0</v>
      </c>
      <c r="I108" s="5">
        <v>1690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6">
        <v>0</v>
      </c>
      <c r="S108" s="6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6">
        <v>0</v>
      </c>
      <c r="Z108" s="6">
        <v>35</v>
      </c>
      <c r="AA108" s="6">
        <v>42</v>
      </c>
      <c r="AB108" s="6"/>
      <c r="AC108" s="6">
        <v>48</v>
      </c>
      <c r="AD108" s="6">
        <f>825+215</f>
        <v>1040</v>
      </c>
      <c r="AE108" s="6">
        <v>322</v>
      </c>
      <c r="AF108" s="6">
        <v>731</v>
      </c>
    </row>
    <row r="109" spans="1:32" s="2" customFormat="1" ht="15">
      <c r="A109" s="5" t="s">
        <v>126</v>
      </c>
      <c r="B109" s="13">
        <v>4</v>
      </c>
      <c r="C109" s="5">
        <f>935+3</f>
        <v>938</v>
      </c>
      <c r="D109" s="5">
        <v>218</v>
      </c>
      <c r="E109" s="5">
        <v>288</v>
      </c>
      <c r="F109" s="5">
        <f>938+22</f>
        <v>960</v>
      </c>
      <c r="G109" s="5">
        <v>174</v>
      </c>
      <c r="H109" s="5">
        <v>67</v>
      </c>
      <c r="I109" s="5">
        <v>6871</v>
      </c>
      <c r="J109" s="5">
        <f>19-19</f>
        <v>0</v>
      </c>
      <c r="K109" s="5">
        <v>0</v>
      </c>
      <c r="L109" s="5">
        <v>0</v>
      </c>
      <c r="M109" s="5">
        <v>0</v>
      </c>
      <c r="N109" s="5">
        <v>38</v>
      </c>
      <c r="O109" s="5">
        <v>0</v>
      </c>
      <c r="P109" s="5">
        <v>0</v>
      </c>
      <c r="Q109" s="5">
        <v>0</v>
      </c>
      <c r="R109" s="6">
        <v>0</v>
      </c>
      <c r="S109" s="6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6">
        <v>4</v>
      </c>
      <c r="Z109" s="6">
        <v>115</v>
      </c>
      <c r="AA109" s="6">
        <v>116</v>
      </c>
      <c r="AB109" s="6"/>
      <c r="AC109" s="6">
        <v>323</v>
      </c>
      <c r="AD109" s="6">
        <v>3883</v>
      </c>
      <c r="AE109" s="6">
        <v>1090</v>
      </c>
      <c r="AF109" s="6">
        <f>442+839</f>
        <v>1281</v>
      </c>
    </row>
    <row r="110" spans="1:32" s="2" customFormat="1" ht="15">
      <c r="A110" s="5" t="s">
        <v>127</v>
      </c>
      <c r="B110" s="13">
        <v>6</v>
      </c>
      <c r="C110" s="5">
        <v>174</v>
      </c>
      <c r="D110" s="5">
        <v>88</v>
      </c>
      <c r="E110" s="5">
        <v>0</v>
      </c>
      <c r="F110" s="5">
        <v>253</v>
      </c>
      <c r="G110" s="5">
        <v>4</v>
      </c>
      <c r="H110" s="5">
        <v>0</v>
      </c>
      <c r="I110" s="5">
        <v>1236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6">
        <v>0</v>
      </c>
      <c r="S110" s="6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6">
        <v>0</v>
      </c>
      <c r="Z110" s="6">
        <v>39</v>
      </c>
      <c r="AA110" s="6">
        <v>9</v>
      </c>
      <c r="AB110" s="6"/>
      <c r="AC110" s="6">
        <v>60</v>
      </c>
      <c r="AD110" s="6">
        <v>788</v>
      </c>
      <c r="AE110" s="6">
        <v>149</v>
      </c>
      <c r="AF110" s="6">
        <v>329</v>
      </c>
    </row>
    <row r="111" spans="1:32" s="2" customFormat="1" ht="15">
      <c r="A111" s="5" t="s">
        <v>128</v>
      </c>
      <c r="B111" s="13">
        <v>7</v>
      </c>
      <c r="C111" s="5">
        <v>15</v>
      </c>
      <c r="D111" s="5">
        <v>124</v>
      </c>
      <c r="E111" s="5">
        <v>0</v>
      </c>
      <c r="F111" s="5">
        <v>137</v>
      </c>
      <c r="G111" s="5">
        <v>16</v>
      </c>
      <c r="H111" s="5">
        <v>0</v>
      </c>
      <c r="I111" s="5">
        <v>777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6">
        <v>0</v>
      </c>
      <c r="S111" s="6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6">
        <v>0</v>
      </c>
      <c r="Z111" s="6">
        <v>51</v>
      </c>
      <c r="AA111" s="6">
        <v>5</v>
      </c>
      <c r="AB111" s="6"/>
      <c r="AC111" s="6">
        <v>0</v>
      </c>
      <c r="AD111" s="6">
        <v>451</v>
      </c>
      <c r="AE111" s="6">
        <v>65</v>
      </c>
      <c r="AF111" s="6">
        <v>160</v>
      </c>
    </row>
    <row r="112" spans="1:32" s="2" customFormat="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s="2" customFormat="1" ht="15">
      <c r="A113" s="8" t="s">
        <v>129</v>
      </c>
      <c r="B113" s="8"/>
      <c r="C113" s="8"/>
      <c r="D113" s="8"/>
      <c r="E113" s="8"/>
      <c r="F113" s="8"/>
      <c r="G113" s="8"/>
      <c r="H113" s="8"/>
      <c r="I113" s="8"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>
        <v>0</v>
      </c>
      <c r="X113" s="8">
        <v>0</v>
      </c>
      <c r="Y113" s="8"/>
      <c r="Z113" s="8"/>
      <c r="AA113" s="8"/>
      <c r="AB113" s="8"/>
      <c r="AC113" s="8"/>
      <c r="AD113" s="8"/>
      <c r="AE113" s="8">
        <v>0</v>
      </c>
      <c r="AF113" s="8"/>
    </row>
    <row r="114" spans="1:32" s="2" customFormat="1" ht="15">
      <c r="A114" s="5" t="s">
        <v>130</v>
      </c>
      <c r="B114" s="13">
        <v>6</v>
      </c>
      <c r="C114" s="5">
        <v>93</v>
      </c>
      <c r="D114" s="5">
        <v>0</v>
      </c>
      <c r="E114" s="5">
        <v>21</v>
      </c>
      <c r="F114" s="5">
        <v>101</v>
      </c>
      <c r="G114" s="5">
        <v>0</v>
      </c>
      <c r="H114" s="5">
        <v>0</v>
      </c>
      <c r="I114" s="5">
        <v>487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6">
        <v>0</v>
      </c>
      <c r="S114" s="6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6">
        <v>0</v>
      </c>
      <c r="Z114" s="6">
        <v>3</v>
      </c>
      <c r="AA114" s="6">
        <v>7</v>
      </c>
      <c r="AB114" s="6"/>
      <c r="AC114" s="6">
        <v>0</v>
      </c>
      <c r="AD114" s="6">
        <v>322</v>
      </c>
      <c r="AE114" s="6">
        <v>69</v>
      </c>
      <c r="AF114" s="6">
        <v>65</v>
      </c>
    </row>
    <row r="115" spans="1:32" s="2" customFormat="1" ht="15">
      <c r="A115" s="5" t="s">
        <v>131</v>
      </c>
      <c r="B115" s="13">
        <v>7</v>
      </c>
      <c r="C115" s="5">
        <v>0</v>
      </c>
      <c r="D115" s="5">
        <v>40</v>
      </c>
      <c r="E115" s="5">
        <v>0</v>
      </c>
      <c r="F115" s="5">
        <v>8</v>
      </c>
      <c r="G115" s="5">
        <v>0</v>
      </c>
      <c r="H115" s="5">
        <v>0</v>
      </c>
      <c r="I115" s="5">
        <v>69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6">
        <v>0</v>
      </c>
      <c r="S115" s="6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6">
        <v>0</v>
      </c>
      <c r="Z115" s="6">
        <v>0</v>
      </c>
      <c r="AA115" s="6">
        <v>2</v>
      </c>
      <c r="AB115" s="6"/>
      <c r="AC115" s="6">
        <v>0</v>
      </c>
      <c r="AD115" s="6">
        <v>50</v>
      </c>
      <c r="AE115" s="6">
        <v>16</v>
      </c>
      <c r="AF115" s="6">
        <v>19</v>
      </c>
    </row>
    <row r="116" spans="1:32" s="2" customFormat="1" ht="15">
      <c r="A116" s="5" t="s">
        <v>132</v>
      </c>
      <c r="B116" s="13">
        <v>4</v>
      </c>
      <c r="C116" s="5">
        <f>867-264</f>
        <v>603</v>
      </c>
      <c r="D116" s="5">
        <v>40</v>
      </c>
      <c r="E116" s="5">
        <v>76</v>
      </c>
      <c r="F116" s="5">
        <f>239+264</f>
        <v>503</v>
      </c>
      <c r="G116" s="5">
        <v>126</v>
      </c>
      <c r="H116" s="5">
        <v>0</v>
      </c>
      <c r="I116" s="5">
        <v>3548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6">
        <v>0</v>
      </c>
      <c r="S116" s="6">
        <v>0</v>
      </c>
      <c r="T116" s="5">
        <v>0</v>
      </c>
      <c r="U116" s="5">
        <v>0</v>
      </c>
      <c r="V116" s="5">
        <v>0</v>
      </c>
      <c r="W116" s="5">
        <v>110</v>
      </c>
      <c r="X116" s="5">
        <v>0</v>
      </c>
      <c r="Y116" s="6">
        <v>3</v>
      </c>
      <c r="Z116" s="6">
        <v>14</v>
      </c>
      <c r="AA116" s="6">
        <v>85</v>
      </c>
      <c r="AB116" s="6"/>
      <c r="AC116" s="6">
        <v>0</v>
      </c>
      <c r="AD116" s="6">
        <v>1870</v>
      </c>
      <c r="AE116" s="6">
        <v>402</v>
      </c>
      <c r="AF116" s="6">
        <v>95</v>
      </c>
    </row>
    <row r="117" spans="1:32" s="2" customFormat="1" ht="15">
      <c r="A117" s="5" t="s">
        <v>133</v>
      </c>
      <c r="B117" s="13">
        <v>7</v>
      </c>
      <c r="C117" s="5">
        <v>38</v>
      </c>
      <c r="D117" s="5">
        <v>33</v>
      </c>
      <c r="E117" s="5">
        <v>14</v>
      </c>
      <c r="F117" s="5">
        <v>32</v>
      </c>
      <c r="G117" s="5">
        <v>0</v>
      </c>
      <c r="H117" s="5">
        <v>0</v>
      </c>
      <c r="I117" s="5">
        <v>282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6">
        <v>0</v>
      </c>
      <c r="S117" s="6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6">
        <v>0</v>
      </c>
      <c r="Z117" s="6">
        <v>4</v>
      </c>
      <c r="AA117" s="6"/>
      <c r="AB117" s="6"/>
      <c r="AC117" s="6">
        <v>0</v>
      </c>
      <c r="AD117" s="6">
        <v>140</v>
      </c>
      <c r="AE117" s="6">
        <v>38</v>
      </c>
      <c r="AF117" s="6">
        <v>81</v>
      </c>
    </row>
    <row r="118" spans="1:32" s="2" customFormat="1" ht="15">
      <c r="A118" s="5" t="s">
        <v>134</v>
      </c>
      <c r="B118" s="13">
        <v>4</v>
      </c>
      <c r="C118" s="5">
        <v>747</v>
      </c>
      <c r="D118" s="5">
        <v>66</v>
      </c>
      <c r="E118" s="5">
        <v>106</v>
      </c>
      <c r="F118" s="5">
        <v>737</v>
      </c>
      <c r="G118" s="5">
        <v>167</v>
      </c>
      <c r="H118" s="5">
        <v>0</v>
      </c>
      <c r="I118" s="5">
        <v>4130</v>
      </c>
      <c r="J118" s="5">
        <v>81</v>
      </c>
      <c r="K118" s="5">
        <v>190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6">
        <v>0</v>
      </c>
      <c r="S118" s="6">
        <v>0</v>
      </c>
      <c r="T118" s="5">
        <v>0</v>
      </c>
      <c r="U118" s="5">
        <v>0</v>
      </c>
      <c r="V118" s="5">
        <v>0</v>
      </c>
      <c r="W118" s="5">
        <v>75</v>
      </c>
      <c r="X118" s="5">
        <v>0</v>
      </c>
      <c r="Y118" s="6">
        <v>6</v>
      </c>
      <c r="Z118" s="6">
        <v>9</v>
      </c>
      <c r="AA118" s="6">
        <v>92</v>
      </c>
      <c r="AB118" s="6"/>
      <c r="AC118" s="6">
        <v>123</v>
      </c>
      <c r="AD118" s="6">
        <v>2793</v>
      </c>
      <c r="AE118" s="6">
        <v>518</v>
      </c>
      <c r="AF118" s="6">
        <f>546+31</f>
        <v>577</v>
      </c>
    </row>
    <row r="119" spans="1:32" s="2" customFormat="1" ht="15">
      <c r="A119" s="5" t="s">
        <v>135</v>
      </c>
      <c r="B119" s="13">
        <v>7</v>
      </c>
      <c r="C119" s="5">
        <v>0</v>
      </c>
      <c r="D119" s="5">
        <v>25</v>
      </c>
      <c r="E119" s="5">
        <v>0</v>
      </c>
      <c r="F119" s="5">
        <v>11</v>
      </c>
      <c r="G119" s="5">
        <v>0</v>
      </c>
      <c r="H119" s="5">
        <v>0</v>
      </c>
      <c r="I119" s="5">
        <v>121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6">
        <v>0</v>
      </c>
      <c r="S119" s="6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6">
        <v>1</v>
      </c>
      <c r="Z119" s="6">
        <v>5</v>
      </c>
      <c r="AA119" s="6">
        <v>3</v>
      </c>
      <c r="AB119" s="6"/>
      <c r="AC119" s="6">
        <v>0</v>
      </c>
      <c r="AD119" s="6">
        <v>70</v>
      </c>
      <c r="AE119" s="6">
        <v>22</v>
      </c>
      <c r="AF119" s="6">
        <v>97</v>
      </c>
    </row>
    <row r="120" spans="1:32" s="2" customFormat="1" ht="15">
      <c r="A120" s="5" t="s">
        <v>136</v>
      </c>
      <c r="B120" s="13">
        <v>6</v>
      </c>
      <c r="C120" s="5">
        <v>45</v>
      </c>
      <c r="D120" s="5">
        <v>0</v>
      </c>
      <c r="E120" s="5">
        <v>14</v>
      </c>
      <c r="F120" s="5">
        <v>14</v>
      </c>
      <c r="G120" s="5">
        <v>0</v>
      </c>
      <c r="H120" s="5">
        <v>0</v>
      </c>
      <c r="I120" s="5">
        <v>105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6">
        <v>0</v>
      </c>
      <c r="S120" s="6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6">
        <v>0</v>
      </c>
      <c r="Z120" s="6">
        <v>0</v>
      </c>
      <c r="AA120" s="6">
        <v>2</v>
      </c>
      <c r="AB120" s="6"/>
      <c r="AC120" s="6">
        <v>0</v>
      </c>
      <c r="AD120" s="6">
        <v>76</v>
      </c>
      <c r="AE120" s="6">
        <v>32</v>
      </c>
      <c r="AF120" s="6">
        <v>10</v>
      </c>
    </row>
    <row r="121" spans="1:32" s="2" customFormat="1" ht="15">
      <c r="A121" s="5" t="s">
        <v>137</v>
      </c>
      <c r="B121" s="13">
        <v>7</v>
      </c>
      <c r="C121" s="5">
        <f>133-42</f>
        <v>91</v>
      </c>
      <c r="D121" s="5">
        <v>0</v>
      </c>
      <c r="E121" s="5">
        <v>21</v>
      </c>
      <c r="F121" s="5">
        <f>37+42</f>
        <v>79</v>
      </c>
      <c r="G121" s="5">
        <v>0</v>
      </c>
      <c r="H121" s="5">
        <v>0</v>
      </c>
      <c r="I121" s="5">
        <v>387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6">
        <v>0</v>
      </c>
      <c r="S121" s="6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6">
        <v>1</v>
      </c>
      <c r="Z121" s="6">
        <v>0</v>
      </c>
      <c r="AA121" s="6">
        <v>5</v>
      </c>
      <c r="AB121" s="6"/>
      <c r="AC121" s="6">
        <v>0</v>
      </c>
      <c r="AD121" s="6">
        <v>230</v>
      </c>
      <c r="AE121" s="6">
        <v>69</v>
      </c>
      <c r="AF121" s="6">
        <v>154</v>
      </c>
    </row>
    <row r="122" spans="1:32" s="2" customFormat="1" ht="15">
      <c r="A122" s="5" t="s">
        <v>138</v>
      </c>
      <c r="B122" s="13">
        <v>7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32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6">
        <v>0</v>
      </c>
      <c r="S122" s="6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6">
        <v>0</v>
      </c>
      <c r="Z122" s="6">
        <v>0</v>
      </c>
      <c r="AA122" s="6">
        <v>1</v>
      </c>
      <c r="AB122" s="6"/>
      <c r="AC122" s="6">
        <v>21</v>
      </c>
      <c r="AD122" s="6">
        <v>11</v>
      </c>
      <c r="AE122" s="6">
        <v>0</v>
      </c>
      <c r="AF122" s="6">
        <v>30</v>
      </c>
    </row>
    <row r="123" spans="1:32" s="2" customFormat="1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s="2" customFormat="1" ht="15">
      <c r="A124" s="8" t="s">
        <v>139</v>
      </c>
      <c r="B124" s="8"/>
      <c r="C124" s="8"/>
      <c r="D124" s="8"/>
      <c r="E124" s="8"/>
      <c r="F124" s="8"/>
      <c r="G124" s="8"/>
      <c r="H124" s="8"/>
      <c r="I124" s="8"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>
        <v>0</v>
      </c>
      <c r="X124" s="8">
        <v>0</v>
      </c>
      <c r="Y124" s="8"/>
      <c r="Z124" s="8"/>
      <c r="AA124" s="8"/>
      <c r="AB124" s="8"/>
      <c r="AC124" s="8"/>
      <c r="AD124" s="8"/>
      <c r="AE124" s="8">
        <v>0</v>
      </c>
      <c r="AF124" s="8"/>
    </row>
    <row r="125" spans="1:32" s="2" customFormat="1" ht="15">
      <c r="A125" s="5" t="s">
        <v>140</v>
      </c>
      <c r="B125" s="13">
        <v>6</v>
      </c>
      <c r="C125" s="5">
        <v>35</v>
      </c>
      <c r="D125" s="5">
        <v>0</v>
      </c>
      <c r="E125" s="5">
        <v>0</v>
      </c>
      <c r="F125" s="5">
        <v>33</v>
      </c>
      <c r="G125" s="5">
        <v>0</v>
      </c>
      <c r="H125" s="5">
        <v>0</v>
      </c>
      <c r="I125" s="5">
        <v>160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93</v>
      </c>
      <c r="P125" s="5">
        <v>0</v>
      </c>
      <c r="Q125" s="5">
        <v>0</v>
      </c>
      <c r="R125" s="6">
        <v>0</v>
      </c>
      <c r="S125" s="6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6">
        <v>0</v>
      </c>
      <c r="Z125" s="6">
        <v>47</v>
      </c>
      <c r="AA125" s="6">
        <v>1</v>
      </c>
      <c r="AB125" s="6"/>
      <c r="AC125" s="6">
        <v>44</v>
      </c>
      <c r="AD125" s="6">
        <v>112</v>
      </c>
      <c r="AE125" s="6">
        <v>22</v>
      </c>
      <c r="AF125" s="6">
        <v>30</v>
      </c>
    </row>
    <row r="126" spans="1:32" s="2" customFormat="1" ht="15">
      <c r="A126" s="5" t="s">
        <v>141</v>
      </c>
      <c r="B126" s="13">
        <v>5</v>
      </c>
      <c r="C126" s="5">
        <v>47</v>
      </c>
      <c r="D126" s="5">
        <v>17</v>
      </c>
      <c r="E126" s="5">
        <v>20</v>
      </c>
      <c r="F126" s="5">
        <v>60</v>
      </c>
      <c r="G126" s="5">
        <v>21</v>
      </c>
      <c r="H126" s="5">
        <v>0</v>
      </c>
      <c r="I126" s="5">
        <v>290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76</v>
      </c>
      <c r="P126" s="5">
        <v>0</v>
      </c>
      <c r="Q126" s="5">
        <v>0</v>
      </c>
      <c r="R126" s="6">
        <v>0</v>
      </c>
      <c r="S126" s="6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6">
        <v>0</v>
      </c>
      <c r="Z126" s="6">
        <v>20</v>
      </c>
      <c r="AA126" s="6">
        <v>6</v>
      </c>
      <c r="AB126" s="6"/>
      <c r="AC126" s="6">
        <v>0</v>
      </c>
      <c r="AD126" s="6">
        <v>240</v>
      </c>
      <c r="AE126" s="6">
        <v>48</v>
      </c>
      <c r="AF126" s="6">
        <v>100</v>
      </c>
    </row>
    <row r="127" spans="1:32" s="2" customFormat="1" ht="15">
      <c r="A127" s="5" t="s">
        <v>142</v>
      </c>
      <c r="B127" s="13">
        <v>4</v>
      </c>
      <c r="C127" s="5">
        <v>616</v>
      </c>
      <c r="D127" s="5">
        <v>53</v>
      </c>
      <c r="E127" s="5">
        <v>60</v>
      </c>
      <c r="F127" s="5">
        <v>600</v>
      </c>
      <c r="G127" s="5">
        <v>98</v>
      </c>
      <c r="H127" s="5">
        <v>0</v>
      </c>
      <c r="I127" s="5">
        <v>4500</v>
      </c>
      <c r="J127" s="5">
        <v>12</v>
      </c>
      <c r="K127" s="5">
        <v>0</v>
      </c>
      <c r="L127" s="5">
        <v>0</v>
      </c>
      <c r="M127" s="5">
        <v>25</v>
      </c>
      <c r="N127" s="5">
        <v>0</v>
      </c>
      <c r="O127" s="5">
        <v>0</v>
      </c>
      <c r="P127" s="5">
        <v>0</v>
      </c>
      <c r="Q127" s="5">
        <v>0</v>
      </c>
      <c r="R127" s="6">
        <v>0</v>
      </c>
      <c r="S127" s="6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6">
        <v>2</v>
      </c>
      <c r="Z127" s="6">
        <v>50</v>
      </c>
      <c r="AA127" s="6">
        <v>84</v>
      </c>
      <c r="AB127" s="6"/>
      <c r="AC127" s="6">
        <v>404</v>
      </c>
      <c r="AD127" s="6">
        <v>2179</v>
      </c>
      <c r="AE127" s="6">
        <v>446</v>
      </c>
      <c r="AF127" s="6">
        <v>276</v>
      </c>
    </row>
    <row r="128" spans="1:32" s="2" customFormat="1" ht="15">
      <c r="A128" s="5" t="s">
        <v>143</v>
      </c>
      <c r="B128" s="13">
        <v>5</v>
      </c>
      <c r="C128" s="5">
        <v>213</v>
      </c>
      <c r="D128" s="5">
        <v>0</v>
      </c>
      <c r="E128" s="5">
        <v>0</v>
      </c>
      <c r="F128" s="5">
        <v>260</v>
      </c>
      <c r="G128" s="5">
        <v>54</v>
      </c>
      <c r="H128" s="5">
        <v>0</v>
      </c>
      <c r="I128" s="5">
        <v>1635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6">
        <v>0</v>
      </c>
      <c r="S128" s="6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6">
        <v>0</v>
      </c>
      <c r="Z128" s="6">
        <v>20</v>
      </c>
      <c r="AA128" s="6">
        <v>10</v>
      </c>
      <c r="AB128" s="6"/>
      <c r="AC128" s="6">
        <v>24</v>
      </c>
      <c r="AD128" s="6">
        <v>1163</v>
      </c>
      <c r="AE128" s="6">
        <v>275</v>
      </c>
      <c r="AF128" s="6">
        <v>143</v>
      </c>
    </row>
    <row r="129" spans="1:32" s="2" customFormat="1" ht="15">
      <c r="A129" s="5" t="s">
        <v>144</v>
      </c>
      <c r="B129" s="13">
        <v>6</v>
      </c>
      <c r="C129" s="5">
        <v>260</v>
      </c>
      <c r="D129" s="5">
        <v>87</v>
      </c>
      <c r="E129" s="5">
        <v>37</v>
      </c>
      <c r="F129" s="5">
        <v>300</v>
      </c>
      <c r="G129" s="5">
        <v>32</v>
      </c>
      <c r="H129" s="5">
        <v>0</v>
      </c>
      <c r="I129" s="5">
        <v>1737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94</v>
      </c>
      <c r="P129" s="5">
        <v>0</v>
      </c>
      <c r="Q129" s="5">
        <v>0</v>
      </c>
      <c r="R129" s="6">
        <v>0</v>
      </c>
      <c r="S129" s="6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6">
        <v>2</v>
      </c>
      <c r="Z129" s="6">
        <v>37</v>
      </c>
      <c r="AA129" s="6">
        <v>20</v>
      </c>
      <c r="AB129" s="6"/>
      <c r="AC129" s="6">
        <v>23</v>
      </c>
      <c r="AD129" s="6">
        <v>1096</v>
      </c>
      <c r="AE129" s="6">
        <v>271</v>
      </c>
      <c r="AF129" s="6">
        <v>38</v>
      </c>
    </row>
    <row r="130" spans="1:32" s="2" customFormat="1" ht="15">
      <c r="A130" s="5" t="s">
        <v>145</v>
      </c>
      <c r="B130" s="13">
        <v>5</v>
      </c>
      <c r="C130" s="5">
        <v>415</v>
      </c>
      <c r="D130" s="5">
        <v>65</v>
      </c>
      <c r="E130" s="5">
        <v>75</v>
      </c>
      <c r="F130" s="5">
        <v>465</v>
      </c>
      <c r="G130" s="5">
        <v>15</v>
      </c>
      <c r="H130" s="5">
        <v>0</v>
      </c>
      <c r="I130" s="5">
        <v>2396</v>
      </c>
      <c r="J130" s="5">
        <v>0</v>
      </c>
      <c r="K130" s="5">
        <v>0</v>
      </c>
      <c r="L130" s="5">
        <v>0</v>
      </c>
      <c r="M130" s="5">
        <v>0</v>
      </c>
      <c r="N130" s="5">
        <v>50</v>
      </c>
      <c r="O130" s="5">
        <v>140</v>
      </c>
      <c r="P130" s="5">
        <v>0</v>
      </c>
      <c r="Q130" s="5">
        <v>0</v>
      </c>
      <c r="R130" s="6">
        <v>0</v>
      </c>
      <c r="S130" s="6">
        <v>0</v>
      </c>
      <c r="T130" s="5">
        <v>0</v>
      </c>
      <c r="U130" s="5">
        <v>0</v>
      </c>
      <c r="V130" s="5">
        <v>0</v>
      </c>
      <c r="W130" s="5">
        <v>0</v>
      </c>
      <c r="X130" s="5"/>
      <c r="Y130" s="6">
        <v>2</v>
      </c>
      <c r="Z130" s="6">
        <v>20</v>
      </c>
      <c r="AA130" s="6">
        <v>34</v>
      </c>
      <c r="AB130" s="6"/>
      <c r="AC130" s="6">
        <v>72</v>
      </c>
      <c r="AD130" s="6">
        <v>1397</v>
      </c>
      <c r="AE130" s="6">
        <v>340</v>
      </c>
      <c r="AF130" s="6">
        <f>147+51</f>
        <v>198</v>
      </c>
    </row>
    <row r="131" spans="1:32" s="2" customFormat="1" ht="15">
      <c r="A131" s="5" t="s">
        <v>146</v>
      </c>
      <c r="B131" s="13">
        <v>7</v>
      </c>
      <c r="C131" s="5">
        <v>47</v>
      </c>
      <c r="D131" s="5">
        <v>73</v>
      </c>
      <c r="E131" s="5">
        <v>41</v>
      </c>
      <c r="F131" s="5">
        <v>33</v>
      </c>
      <c r="G131" s="5">
        <v>30</v>
      </c>
      <c r="H131" s="5">
        <v>0</v>
      </c>
      <c r="I131" s="5">
        <v>590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6">
        <v>0</v>
      </c>
      <c r="S131" s="6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6">
        <v>0</v>
      </c>
      <c r="Z131" s="6">
        <v>50</v>
      </c>
      <c r="AA131" s="6">
        <v>5</v>
      </c>
      <c r="AB131" s="6"/>
      <c r="AC131" s="6">
        <v>0</v>
      </c>
      <c r="AD131" s="6">
        <v>316</v>
      </c>
      <c r="AE131" s="6">
        <v>89</v>
      </c>
      <c r="AF131" s="6">
        <v>67</v>
      </c>
    </row>
    <row r="132" spans="1:32" s="2" customFormat="1" ht="15">
      <c r="A132" s="5" t="s">
        <v>147</v>
      </c>
      <c r="B132" s="13">
        <v>7</v>
      </c>
      <c r="C132" s="5">
        <v>39</v>
      </c>
      <c r="D132" s="5">
        <v>49</v>
      </c>
      <c r="E132" s="5">
        <v>43</v>
      </c>
      <c r="F132" s="5">
        <v>89</v>
      </c>
      <c r="G132" s="5">
        <v>35</v>
      </c>
      <c r="H132" s="5">
        <v>0</v>
      </c>
      <c r="I132" s="5">
        <v>667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68</v>
      </c>
      <c r="P132" s="5">
        <v>0</v>
      </c>
      <c r="Q132" s="5">
        <v>0</v>
      </c>
      <c r="R132" s="6">
        <v>0</v>
      </c>
      <c r="S132" s="6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6">
        <v>7</v>
      </c>
      <c r="Z132" s="6">
        <v>4</v>
      </c>
      <c r="AA132" s="6">
        <v>3</v>
      </c>
      <c r="AB132" s="6"/>
      <c r="AC132" s="6">
        <v>0</v>
      </c>
      <c r="AD132" s="6">
        <v>461</v>
      </c>
      <c r="AE132" s="6">
        <v>139</v>
      </c>
      <c r="AF132" s="6">
        <v>45</v>
      </c>
    </row>
    <row r="133" spans="1:32" s="2" customFormat="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s="2" customFormat="1" ht="15">
      <c r="A134" s="8" t="s">
        <v>148</v>
      </c>
      <c r="B134" s="8"/>
      <c r="C134" s="8"/>
      <c r="D134" s="8"/>
      <c r="E134" s="8"/>
      <c r="F134" s="8"/>
      <c r="G134" s="8"/>
      <c r="H134" s="8"/>
      <c r="I134" s="8"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>
        <v>0</v>
      </c>
      <c r="X134" s="8">
        <v>0</v>
      </c>
      <c r="Y134" s="8"/>
      <c r="Z134" s="8"/>
      <c r="AA134" s="8"/>
      <c r="AB134" s="8"/>
      <c r="AC134" s="8"/>
      <c r="AD134" s="8"/>
      <c r="AE134" s="8">
        <v>0</v>
      </c>
      <c r="AF134" s="8"/>
    </row>
    <row r="135" spans="1:32" s="2" customFormat="1" ht="15">
      <c r="A135" s="5" t="s">
        <v>149</v>
      </c>
      <c r="B135" s="13">
        <v>6</v>
      </c>
      <c r="C135" s="5">
        <f>202+96</f>
        <v>298</v>
      </c>
      <c r="D135" s="5">
        <v>56</v>
      </c>
      <c r="E135" s="5">
        <v>0</v>
      </c>
      <c r="F135" s="5">
        <f>93</f>
        <v>93</v>
      </c>
      <c r="G135" s="5">
        <v>57</v>
      </c>
      <c r="H135" s="5">
        <v>0</v>
      </c>
      <c r="I135" s="5">
        <v>1270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86</v>
      </c>
      <c r="P135" s="5">
        <v>0</v>
      </c>
      <c r="Q135" s="5">
        <v>0</v>
      </c>
      <c r="R135" s="6">
        <v>34</v>
      </c>
      <c r="S135" s="6">
        <v>11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6">
        <v>1</v>
      </c>
      <c r="Z135" s="6">
        <v>47</v>
      </c>
      <c r="AA135" s="6">
        <v>46</v>
      </c>
      <c r="AB135" s="6"/>
      <c r="AC135" s="6">
        <v>0</v>
      </c>
      <c r="AD135" s="6">
        <v>887</v>
      </c>
      <c r="AE135" s="6">
        <v>202</v>
      </c>
      <c r="AF135" s="6">
        <v>53</v>
      </c>
    </row>
    <row r="136" spans="1:32" s="2" customFormat="1" ht="15">
      <c r="A136" s="5" t="s">
        <v>150</v>
      </c>
      <c r="B136" s="13">
        <v>7</v>
      </c>
      <c r="C136" s="5">
        <v>53</v>
      </c>
      <c r="D136" s="5">
        <v>66</v>
      </c>
      <c r="E136" s="5">
        <v>43</v>
      </c>
      <c r="F136" s="5">
        <v>108</v>
      </c>
      <c r="G136" s="5">
        <v>12</v>
      </c>
      <c r="H136" s="5">
        <v>0</v>
      </c>
      <c r="I136" s="5">
        <v>681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6">
        <v>0</v>
      </c>
      <c r="S136" s="6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6">
        <v>1</v>
      </c>
      <c r="Z136" s="6">
        <v>11</v>
      </c>
      <c r="AA136" s="6">
        <v>3</v>
      </c>
      <c r="AB136" s="6"/>
      <c r="AC136" s="6">
        <v>0</v>
      </c>
      <c r="AD136" s="6">
        <v>454</v>
      </c>
      <c r="AE136" s="6">
        <v>51</v>
      </c>
      <c r="AF136" s="6">
        <v>111</v>
      </c>
    </row>
    <row r="137" spans="1:32" s="2" customFormat="1" ht="15">
      <c r="A137" s="5" t="s">
        <v>151</v>
      </c>
      <c r="B137" s="13">
        <v>7</v>
      </c>
      <c r="C137" s="5">
        <v>37</v>
      </c>
      <c r="D137" s="5">
        <v>92</v>
      </c>
      <c r="E137" s="5">
        <v>17</v>
      </c>
      <c r="F137" s="5">
        <v>30</v>
      </c>
      <c r="G137" s="5">
        <v>0</v>
      </c>
      <c r="H137" s="5">
        <v>0</v>
      </c>
      <c r="I137" s="5">
        <v>404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6">
        <v>0</v>
      </c>
      <c r="S137" s="6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6">
        <v>0</v>
      </c>
      <c r="Z137" s="6">
        <v>16</v>
      </c>
      <c r="AA137" s="6">
        <v>10</v>
      </c>
      <c r="AB137" s="6"/>
      <c r="AC137" s="6">
        <v>0</v>
      </c>
      <c r="AD137" s="6">
        <v>198</v>
      </c>
      <c r="AE137" s="6">
        <v>40</v>
      </c>
      <c r="AF137" s="6">
        <v>77</v>
      </c>
    </row>
    <row r="138" spans="1:32" s="2" customFormat="1" ht="15">
      <c r="A138" s="5" t="s">
        <v>152</v>
      </c>
      <c r="B138" s="13">
        <v>7</v>
      </c>
      <c r="C138" s="5">
        <v>63</v>
      </c>
      <c r="D138" s="5">
        <v>48</v>
      </c>
      <c r="E138" s="5">
        <v>26</v>
      </c>
      <c r="F138" s="5">
        <v>157</v>
      </c>
      <c r="G138" s="5">
        <v>0</v>
      </c>
      <c r="H138" s="5">
        <v>0</v>
      </c>
      <c r="I138" s="5">
        <v>828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17</v>
      </c>
      <c r="Q138" s="5">
        <v>0</v>
      </c>
      <c r="R138" s="6">
        <v>0</v>
      </c>
      <c r="S138" s="6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6">
        <v>0</v>
      </c>
      <c r="Z138" s="6">
        <v>31</v>
      </c>
      <c r="AA138" s="6">
        <v>10</v>
      </c>
      <c r="AB138" s="6"/>
      <c r="AC138" s="6">
        <v>0</v>
      </c>
      <c r="AD138" s="6">
        <v>565</v>
      </c>
      <c r="AE138" s="6">
        <v>178</v>
      </c>
      <c r="AF138" s="6">
        <f>67+62</f>
        <v>129</v>
      </c>
    </row>
    <row r="139" spans="1:32" s="2" customFormat="1" ht="15">
      <c r="A139" s="5" t="s">
        <v>153</v>
      </c>
      <c r="B139" s="13">
        <v>6</v>
      </c>
      <c r="C139" s="5">
        <v>84</v>
      </c>
      <c r="D139" s="5">
        <v>13</v>
      </c>
      <c r="E139" s="5">
        <v>22</v>
      </c>
      <c r="F139" s="5">
        <v>30</v>
      </c>
      <c r="G139" s="5">
        <v>38</v>
      </c>
      <c r="H139" s="5">
        <v>0</v>
      </c>
      <c r="I139" s="5">
        <v>755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64</v>
      </c>
      <c r="P139" s="5">
        <v>61</v>
      </c>
      <c r="Q139" s="5">
        <v>0</v>
      </c>
      <c r="R139" s="6">
        <v>0</v>
      </c>
      <c r="S139" s="6">
        <v>0</v>
      </c>
      <c r="T139" s="5">
        <v>0</v>
      </c>
      <c r="U139" s="5">
        <v>0</v>
      </c>
      <c r="V139" s="5">
        <v>31</v>
      </c>
      <c r="W139" s="5">
        <v>30</v>
      </c>
      <c r="X139" s="5">
        <v>0</v>
      </c>
      <c r="Y139" s="6">
        <v>1</v>
      </c>
      <c r="Z139" s="6">
        <v>11</v>
      </c>
      <c r="AA139" s="6">
        <v>9</v>
      </c>
      <c r="AB139" s="6"/>
      <c r="AC139" s="6">
        <v>94</v>
      </c>
      <c r="AD139" s="6">
        <v>384</v>
      </c>
      <c r="AE139" s="6">
        <v>34</v>
      </c>
      <c r="AF139" s="6">
        <v>67</v>
      </c>
    </row>
    <row r="140" spans="1:32" s="2" customFormat="1" ht="15">
      <c r="A140" s="5" t="s">
        <v>154</v>
      </c>
      <c r="B140" s="13">
        <v>7</v>
      </c>
      <c r="C140" s="5">
        <v>0</v>
      </c>
      <c r="D140" s="5">
        <v>6</v>
      </c>
      <c r="E140" s="5">
        <v>0</v>
      </c>
      <c r="F140" s="5">
        <v>19</v>
      </c>
      <c r="G140" s="5">
        <v>0</v>
      </c>
      <c r="H140" s="5">
        <v>0</v>
      </c>
      <c r="I140" s="5">
        <v>85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6">
        <v>0</v>
      </c>
      <c r="S140" s="6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6">
        <v>0</v>
      </c>
      <c r="Z140" s="6">
        <v>0</v>
      </c>
      <c r="AA140" s="6">
        <v>8</v>
      </c>
      <c r="AB140" s="6"/>
      <c r="AC140" s="6">
        <v>0</v>
      </c>
      <c r="AD140" s="6">
        <v>68</v>
      </c>
      <c r="AE140" s="6">
        <v>24</v>
      </c>
      <c r="AF140" s="6">
        <v>54</v>
      </c>
    </row>
    <row r="141" spans="1:32" s="2" customFormat="1" ht="15">
      <c r="A141" s="5" t="s">
        <v>155</v>
      </c>
      <c r="B141" s="13">
        <v>4</v>
      </c>
      <c r="C141" s="5">
        <v>321</v>
      </c>
      <c r="D141" s="5">
        <v>44</v>
      </c>
      <c r="E141" s="5">
        <v>0</v>
      </c>
      <c r="F141" s="5">
        <v>280</v>
      </c>
      <c r="G141" s="5">
        <v>110</v>
      </c>
      <c r="H141" s="5">
        <v>0</v>
      </c>
      <c r="I141" s="5">
        <v>2660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6">
        <v>0</v>
      </c>
      <c r="S141" s="6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6">
        <v>0</v>
      </c>
      <c r="Z141" s="6">
        <v>8</v>
      </c>
      <c r="AA141" s="6">
        <v>106</v>
      </c>
      <c r="AB141" s="6"/>
      <c r="AC141" s="6">
        <v>0</v>
      </c>
      <c r="AD141" s="6">
        <v>1275</v>
      </c>
      <c r="AE141" s="6">
        <v>229</v>
      </c>
      <c r="AF141" s="6">
        <v>59</v>
      </c>
    </row>
    <row r="142" spans="1:32" s="2" customFormat="1" ht="15">
      <c r="A142" s="5" t="s">
        <v>156</v>
      </c>
      <c r="B142" s="13">
        <v>7</v>
      </c>
      <c r="C142" s="5">
        <v>62</v>
      </c>
      <c r="D142" s="5">
        <v>20</v>
      </c>
      <c r="E142" s="5">
        <v>10</v>
      </c>
      <c r="F142" s="5">
        <v>0</v>
      </c>
      <c r="G142" s="5">
        <v>15</v>
      </c>
      <c r="H142" s="5">
        <v>0</v>
      </c>
      <c r="I142" s="5">
        <v>389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6">
        <v>0</v>
      </c>
      <c r="S142" s="6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6">
        <v>0</v>
      </c>
      <c r="Z142" s="6">
        <v>18</v>
      </c>
      <c r="AA142" s="6">
        <v>21</v>
      </c>
      <c r="AB142" s="6"/>
      <c r="AC142" s="6">
        <v>0</v>
      </c>
      <c r="AD142" s="6">
        <v>185</v>
      </c>
      <c r="AE142" s="6">
        <v>38</v>
      </c>
      <c r="AF142" s="6">
        <v>135</v>
      </c>
    </row>
    <row r="143" spans="1:32" s="2" customFormat="1" ht="15">
      <c r="A143" s="5" t="s">
        <v>157</v>
      </c>
      <c r="B143" s="13">
        <v>4</v>
      </c>
      <c r="C143" s="5">
        <v>771</v>
      </c>
      <c r="D143" s="5">
        <v>113</v>
      </c>
      <c r="E143" s="5">
        <v>0</v>
      </c>
      <c r="F143" s="5">
        <v>763</v>
      </c>
      <c r="G143" s="5">
        <v>85</v>
      </c>
      <c r="H143" s="5">
        <v>0</v>
      </c>
      <c r="I143" s="5">
        <v>4785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6">
        <v>0</v>
      </c>
      <c r="S143" s="6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6">
        <v>3</v>
      </c>
      <c r="Z143" s="6">
        <v>27</v>
      </c>
      <c r="AA143" s="6">
        <v>47</v>
      </c>
      <c r="AB143" s="6"/>
      <c r="AC143" s="6">
        <v>124</v>
      </c>
      <c r="AD143" s="6">
        <v>2704</v>
      </c>
      <c r="AE143" s="6">
        <v>450</v>
      </c>
      <c r="AF143" s="6">
        <v>349</v>
      </c>
    </row>
    <row r="144" spans="1:32" s="2" customFormat="1" ht="15">
      <c r="A144" s="5" t="s">
        <v>158</v>
      </c>
      <c r="B144" s="13">
        <v>7</v>
      </c>
      <c r="C144" s="5">
        <v>20</v>
      </c>
      <c r="D144" s="5">
        <v>0</v>
      </c>
      <c r="E144" s="5">
        <v>10</v>
      </c>
      <c r="F144" s="5">
        <v>17</v>
      </c>
      <c r="G144" s="5">
        <v>0</v>
      </c>
      <c r="H144" s="5">
        <v>0</v>
      </c>
      <c r="I144" s="5">
        <v>115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6">
        <v>0</v>
      </c>
      <c r="S144" s="6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6">
        <v>1</v>
      </c>
      <c r="Z144" s="6">
        <v>0</v>
      </c>
      <c r="AA144" s="6">
        <v>4</v>
      </c>
      <c r="AB144" s="6"/>
      <c r="AC144" s="6">
        <v>0</v>
      </c>
      <c r="AD144" s="6">
        <v>78</v>
      </c>
      <c r="AE144" s="6">
        <v>10</v>
      </c>
      <c r="AF144" s="6">
        <v>54</v>
      </c>
    </row>
    <row r="145" spans="1:32" s="2" customFormat="1" ht="15">
      <c r="A145" s="5" t="s">
        <v>159</v>
      </c>
      <c r="B145" s="13">
        <v>7</v>
      </c>
      <c r="C145" s="5">
        <v>73</v>
      </c>
      <c r="D145" s="5">
        <v>0</v>
      </c>
      <c r="E145" s="5">
        <v>0</v>
      </c>
      <c r="F145" s="5">
        <v>63</v>
      </c>
      <c r="G145" s="5">
        <v>9</v>
      </c>
      <c r="H145" s="5">
        <v>0</v>
      </c>
      <c r="I145" s="5">
        <v>250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6">
        <v>0</v>
      </c>
      <c r="S145" s="6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6">
        <v>0</v>
      </c>
      <c r="Z145" s="6">
        <v>0</v>
      </c>
      <c r="AA145" s="6"/>
      <c r="AB145" s="6"/>
      <c r="AC145" s="6">
        <v>0</v>
      </c>
      <c r="AD145" s="6">
        <v>209</v>
      </c>
      <c r="AE145" s="6">
        <v>2</v>
      </c>
      <c r="AF145" s="6">
        <v>71</v>
      </c>
    </row>
    <row r="146" spans="1:32" s="2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s="2" customFormat="1" ht="15">
      <c r="A147" s="8" t="s">
        <v>160</v>
      </c>
      <c r="B147" s="8"/>
      <c r="C147" s="8"/>
      <c r="D147" s="8"/>
      <c r="E147" s="8"/>
      <c r="F147" s="8"/>
      <c r="G147" s="8"/>
      <c r="H147" s="8"/>
      <c r="I147" s="8"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>
        <v>0</v>
      </c>
      <c r="X147" s="8">
        <v>0</v>
      </c>
      <c r="Y147" s="8"/>
      <c r="Z147" s="8"/>
      <c r="AA147" s="8"/>
      <c r="AB147" s="8"/>
      <c r="AC147" s="8"/>
      <c r="AD147" s="8"/>
      <c r="AE147" s="8">
        <v>0</v>
      </c>
      <c r="AF147" s="8"/>
    </row>
    <row r="148" spans="1:32" s="2" customFormat="1" ht="15">
      <c r="A148" s="5" t="s">
        <v>161</v>
      </c>
      <c r="B148" s="13">
        <v>7</v>
      </c>
      <c r="C148" s="5">
        <v>98</v>
      </c>
      <c r="D148" s="5">
        <v>15</v>
      </c>
      <c r="E148" s="5">
        <v>22</v>
      </c>
      <c r="F148" s="5">
        <v>77</v>
      </c>
      <c r="G148" s="5">
        <v>0</v>
      </c>
      <c r="H148" s="5">
        <v>0</v>
      </c>
      <c r="I148" s="5">
        <v>419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6">
        <v>0</v>
      </c>
      <c r="S148" s="6">
        <v>0</v>
      </c>
      <c r="T148" s="5">
        <v>0</v>
      </c>
      <c r="U148" s="5">
        <v>0</v>
      </c>
      <c r="V148" s="5">
        <v>0</v>
      </c>
      <c r="W148" s="5">
        <v>19</v>
      </c>
      <c r="X148" s="5">
        <v>0</v>
      </c>
      <c r="Y148" s="6">
        <v>0</v>
      </c>
      <c r="Z148" s="6">
        <v>41</v>
      </c>
      <c r="AA148" s="6">
        <v>7</v>
      </c>
      <c r="AB148" s="6"/>
      <c r="AC148" s="6">
        <v>0</v>
      </c>
      <c r="AD148" s="6">
        <v>274</v>
      </c>
      <c r="AE148" s="6">
        <v>61</v>
      </c>
      <c r="AF148" s="6"/>
    </row>
    <row r="149" spans="1:32" s="2" customFormat="1" ht="15">
      <c r="A149" s="5" t="s">
        <v>162</v>
      </c>
      <c r="B149" s="13">
        <v>7</v>
      </c>
      <c r="C149" s="5">
        <v>53</v>
      </c>
      <c r="D149" s="5">
        <v>42</v>
      </c>
      <c r="E149" s="5">
        <v>21</v>
      </c>
      <c r="F149" s="5">
        <v>81</v>
      </c>
      <c r="G149" s="5">
        <v>15</v>
      </c>
      <c r="H149" s="5">
        <v>0</v>
      </c>
      <c r="I149" s="5">
        <v>613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6">
        <v>0</v>
      </c>
      <c r="S149" s="6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6">
        <v>0</v>
      </c>
      <c r="Z149" s="6">
        <v>21</v>
      </c>
      <c r="AA149" s="6">
        <v>4</v>
      </c>
      <c r="AB149" s="6"/>
      <c r="AC149" s="6">
        <v>0</v>
      </c>
      <c r="AD149" s="6">
        <v>333</v>
      </c>
      <c r="AE149" s="6">
        <v>108</v>
      </c>
      <c r="AF149" s="6">
        <v>95</v>
      </c>
    </row>
    <row r="150" spans="1:32" s="2" customFormat="1" ht="15">
      <c r="A150" s="5" t="s">
        <v>163</v>
      </c>
      <c r="B150" s="13">
        <v>6</v>
      </c>
      <c r="C150" s="5">
        <v>179</v>
      </c>
      <c r="D150" s="5">
        <v>17</v>
      </c>
      <c r="E150" s="5">
        <v>48</v>
      </c>
      <c r="F150" s="5">
        <v>75</v>
      </c>
      <c r="G150" s="5">
        <v>0</v>
      </c>
      <c r="H150" s="5">
        <v>0</v>
      </c>
      <c r="I150" s="5">
        <v>630</v>
      </c>
      <c r="J150" s="5">
        <v>0</v>
      </c>
      <c r="K150" s="5">
        <v>0</v>
      </c>
      <c r="L150" s="5">
        <v>0</v>
      </c>
      <c r="M150" s="5">
        <v>0</v>
      </c>
      <c r="N150" s="5">
        <v>89</v>
      </c>
      <c r="O150" s="5">
        <v>21</v>
      </c>
      <c r="P150" s="5">
        <v>0</v>
      </c>
      <c r="Q150" s="5">
        <v>0</v>
      </c>
      <c r="R150" s="6">
        <v>0</v>
      </c>
      <c r="S150" s="6">
        <v>0</v>
      </c>
      <c r="T150" s="5">
        <v>0</v>
      </c>
      <c r="U150" s="5">
        <v>0</v>
      </c>
      <c r="V150" s="5">
        <v>0</v>
      </c>
      <c r="W150" s="5">
        <v>0</v>
      </c>
      <c r="X150" s="5">
        <v>15</v>
      </c>
      <c r="Y150" s="6">
        <v>0</v>
      </c>
      <c r="Z150" s="6">
        <v>62</v>
      </c>
      <c r="AA150" s="6">
        <v>7</v>
      </c>
      <c r="AB150" s="6"/>
      <c r="AC150" s="6">
        <v>0</v>
      </c>
      <c r="AD150" s="6">
        <v>381</v>
      </c>
      <c r="AE150" s="6">
        <v>89</v>
      </c>
      <c r="AF150" s="6">
        <v>22</v>
      </c>
    </row>
    <row r="151" spans="1:32" s="2" customFormat="1" ht="15">
      <c r="A151" s="5" t="s">
        <v>164</v>
      </c>
      <c r="B151" s="13">
        <v>5</v>
      </c>
      <c r="C151" s="5">
        <f>679</f>
        <v>679</v>
      </c>
      <c r="D151" s="5">
        <v>77</v>
      </c>
      <c r="E151" s="5">
        <v>72</v>
      </c>
      <c r="F151" s="5">
        <f>266</f>
        <v>266</v>
      </c>
      <c r="G151" s="5">
        <v>130</v>
      </c>
      <c r="H151" s="5">
        <v>0</v>
      </c>
      <c r="I151" s="5">
        <v>4102</v>
      </c>
      <c r="J151" s="5">
        <v>0</v>
      </c>
      <c r="K151" s="5">
        <v>0</v>
      </c>
      <c r="L151" s="5">
        <v>0</v>
      </c>
      <c r="M151" s="5">
        <v>0</v>
      </c>
      <c r="N151" s="5">
        <v>61</v>
      </c>
      <c r="O151" s="5">
        <v>0</v>
      </c>
      <c r="P151" s="5">
        <v>87</v>
      </c>
      <c r="Q151" s="5">
        <v>0</v>
      </c>
      <c r="R151" s="6">
        <v>0</v>
      </c>
      <c r="S151" s="6">
        <v>0</v>
      </c>
      <c r="T151" s="5">
        <v>0</v>
      </c>
      <c r="U151" s="5">
        <v>0</v>
      </c>
      <c r="V151" s="5">
        <v>0</v>
      </c>
      <c r="W151" s="5">
        <v>21</v>
      </c>
      <c r="X151" s="5">
        <v>0</v>
      </c>
      <c r="Y151" s="6">
        <v>0</v>
      </c>
      <c r="Z151" s="6">
        <v>87</v>
      </c>
      <c r="AA151" s="6">
        <v>97</v>
      </c>
      <c r="AB151" s="6"/>
      <c r="AC151" s="6">
        <v>0</v>
      </c>
      <c r="AD151" s="6">
        <v>2194</v>
      </c>
      <c r="AE151" s="6">
        <v>640</v>
      </c>
      <c r="AF151" s="6">
        <f>111+177</f>
        <v>288</v>
      </c>
    </row>
    <row r="152" spans="1:32" s="2" customFormat="1" ht="15">
      <c r="A152" s="5" t="s">
        <v>165</v>
      </c>
      <c r="B152" s="13">
        <v>7</v>
      </c>
      <c r="C152" s="5">
        <v>0</v>
      </c>
      <c r="D152" s="5">
        <v>31</v>
      </c>
      <c r="E152" s="5">
        <v>0</v>
      </c>
      <c r="F152" s="5">
        <v>30</v>
      </c>
      <c r="G152" s="5">
        <v>63</v>
      </c>
      <c r="H152" s="5">
        <v>0</v>
      </c>
      <c r="I152" s="5">
        <v>346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6">
        <v>0</v>
      </c>
      <c r="S152" s="6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6">
        <v>0</v>
      </c>
      <c r="Z152" s="6">
        <v>44</v>
      </c>
      <c r="AA152" s="6"/>
      <c r="AB152" s="6"/>
      <c r="AC152" s="6">
        <v>0</v>
      </c>
      <c r="AD152" s="6">
        <v>280</v>
      </c>
      <c r="AE152" s="6">
        <v>38</v>
      </c>
      <c r="AF152" s="6">
        <f>12+87</f>
        <v>99</v>
      </c>
    </row>
    <row r="153" spans="1:32" s="2" customFormat="1" ht="15">
      <c r="A153" s="5" t="s">
        <v>166</v>
      </c>
      <c r="B153" s="13">
        <v>3</v>
      </c>
      <c r="C153" s="5">
        <v>1266</v>
      </c>
      <c r="D153" s="5">
        <v>64</v>
      </c>
      <c r="E153" s="5">
        <v>315</v>
      </c>
      <c r="F153" s="5">
        <v>1365</v>
      </c>
      <c r="G153" s="5">
        <v>605</v>
      </c>
      <c r="H153" s="5">
        <v>0</v>
      </c>
      <c r="I153" s="5">
        <v>10590</v>
      </c>
      <c r="J153" s="5">
        <v>94</v>
      </c>
      <c r="K153" s="5">
        <v>0</v>
      </c>
      <c r="L153" s="5">
        <v>0</v>
      </c>
      <c r="M153" s="5">
        <v>0</v>
      </c>
      <c r="N153" s="5">
        <v>134</v>
      </c>
      <c r="O153" s="5">
        <v>0</v>
      </c>
      <c r="P153" s="5">
        <v>0</v>
      </c>
      <c r="Q153" s="5">
        <v>0</v>
      </c>
      <c r="R153" s="6">
        <v>0</v>
      </c>
      <c r="S153" s="6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6">
        <v>1</v>
      </c>
      <c r="Z153" s="6">
        <v>141</v>
      </c>
      <c r="AA153" s="6">
        <v>129</v>
      </c>
      <c r="AB153" s="6"/>
      <c r="AC153" s="6">
        <v>361</v>
      </c>
      <c r="AD153" s="6">
        <v>6204</v>
      </c>
      <c r="AE153" s="6">
        <v>1248</v>
      </c>
      <c r="AF153" s="6">
        <v>360</v>
      </c>
    </row>
    <row r="154" spans="1:32" s="2" customFormat="1" ht="15">
      <c r="A154" s="5" t="s">
        <v>167</v>
      </c>
      <c r="B154" s="13">
        <v>5</v>
      </c>
      <c r="C154" s="5">
        <v>310</v>
      </c>
      <c r="D154" s="5">
        <v>35</v>
      </c>
      <c r="E154" s="5">
        <v>71</v>
      </c>
      <c r="F154" s="5">
        <v>327</v>
      </c>
      <c r="G154" s="5">
        <v>35</v>
      </c>
      <c r="H154" s="5">
        <v>0</v>
      </c>
      <c r="I154" s="5">
        <v>1801</v>
      </c>
      <c r="J154" s="5">
        <v>18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6">
        <v>0</v>
      </c>
      <c r="S154" s="6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6">
        <v>2</v>
      </c>
      <c r="Z154" s="6">
        <v>44</v>
      </c>
      <c r="AA154" s="6">
        <v>38</v>
      </c>
      <c r="AB154" s="6"/>
      <c r="AC154" s="6">
        <v>0</v>
      </c>
      <c r="AD154" s="6">
        <v>1160</v>
      </c>
      <c r="AE154" s="6">
        <v>154</v>
      </c>
      <c r="AF154" s="6">
        <f>142+74</f>
        <v>216</v>
      </c>
    </row>
    <row r="155" spans="1:32" s="2" customFormat="1" ht="15">
      <c r="A155" s="5" t="s">
        <v>168</v>
      </c>
      <c r="B155" s="13">
        <v>4</v>
      </c>
      <c r="C155" s="5">
        <f>364</f>
        <v>364</v>
      </c>
      <c r="D155" s="5">
        <v>24</v>
      </c>
      <c r="E155" s="5">
        <v>76</v>
      </c>
      <c r="F155" s="5">
        <f>93</f>
        <v>93</v>
      </c>
      <c r="G155" s="5">
        <v>77</v>
      </c>
      <c r="H155" s="5">
        <v>0</v>
      </c>
      <c r="I155" s="5">
        <v>1644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6">
        <v>0</v>
      </c>
      <c r="S155" s="6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6">
        <v>5</v>
      </c>
      <c r="Z155" s="6">
        <v>15</v>
      </c>
      <c r="AA155" s="6">
        <v>11</v>
      </c>
      <c r="AB155" s="6"/>
      <c r="AC155" s="6">
        <v>0</v>
      </c>
      <c r="AD155" s="6">
        <v>1000</v>
      </c>
      <c r="AE155" s="6">
        <v>253</v>
      </c>
      <c r="AF155" s="6"/>
    </row>
    <row r="156" spans="1:32" s="2" customFormat="1" ht="15">
      <c r="A156" s="5" t="s">
        <v>169</v>
      </c>
      <c r="B156" s="13">
        <v>6</v>
      </c>
      <c r="C156" s="5">
        <v>330</v>
      </c>
      <c r="D156" s="5">
        <v>0</v>
      </c>
      <c r="E156" s="5">
        <v>64</v>
      </c>
      <c r="F156" s="5">
        <v>132</v>
      </c>
      <c r="G156" s="5">
        <v>33</v>
      </c>
      <c r="H156" s="5">
        <v>0</v>
      </c>
      <c r="I156" s="5">
        <v>1380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6">
        <v>0</v>
      </c>
      <c r="S156" s="6">
        <v>0</v>
      </c>
      <c r="T156" s="5">
        <v>0</v>
      </c>
      <c r="U156" s="5">
        <f>20-4</f>
        <v>16</v>
      </c>
      <c r="V156" s="5">
        <f>86+8</f>
        <v>94</v>
      </c>
      <c r="W156" s="5">
        <v>0</v>
      </c>
      <c r="X156" s="5">
        <v>0</v>
      </c>
      <c r="Y156" s="6">
        <v>0</v>
      </c>
      <c r="Z156" s="6">
        <v>49</v>
      </c>
      <c r="AA156" s="6">
        <v>42</v>
      </c>
      <c r="AB156" s="6"/>
      <c r="AC156" s="6">
        <v>0</v>
      </c>
      <c r="AD156" s="6">
        <v>844</v>
      </c>
      <c r="AE156" s="6">
        <v>210</v>
      </c>
      <c r="AF156" s="6"/>
    </row>
    <row r="157" spans="1:32" s="2" customFormat="1" ht="15">
      <c r="A157" s="5" t="s">
        <v>170</v>
      </c>
      <c r="B157" s="13">
        <v>5</v>
      </c>
      <c r="C157" s="5">
        <v>210</v>
      </c>
      <c r="D157" s="5">
        <v>38</v>
      </c>
      <c r="E157" s="5">
        <v>45</v>
      </c>
      <c r="F157" s="5">
        <v>300</v>
      </c>
      <c r="G157" s="5">
        <v>107</v>
      </c>
      <c r="H157" s="5">
        <v>0</v>
      </c>
      <c r="I157" s="5">
        <v>1913</v>
      </c>
      <c r="J157" s="5">
        <v>0</v>
      </c>
      <c r="K157" s="5">
        <v>0</v>
      </c>
      <c r="L157" s="5">
        <v>161</v>
      </c>
      <c r="M157" s="5">
        <v>0</v>
      </c>
      <c r="N157" s="5">
        <v>11</v>
      </c>
      <c r="O157" s="5">
        <v>0</v>
      </c>
      <c r="P157" s="5">
        <v>0</v>
      </c>
      <c r="Q157" s="5">
        <v>0</v>
      </c>
      <c r="R157" s="6">
        <v>0</v>
      </c>
      <c r="S157" s="6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6">
        <v>0</v>
      </c>
      <c r="Z157" s="6">
        <v>48</v>
      </c>
      <c r="AA157" s="6">
        <v>19</v>
      </c>
      <c r="AB157" s="6"/>
      <c r="AC157" s="6">
        <v>74</v>
      </c>
      <c r="AD157" s="6">
        <v>1357</v>
      </c>
      <c r="AE157" s="6">
        <v>376</v>
      </c>
      <c r="AF157" s="6">
        <v>88</v>
      </c>
    </row>
    <row r="158" spans="1:32" s="2" customFormat="1" ht="15">
      <c r="A158" s="5" t="s">
        <v>171</v>
      </c>
      <c r="B158" s="13">
        <v>6</v>
      </c>
      <c r="C158" s="5">
        <v>37</v>
      </c>
      <c r="D158" s="5">
        <v>0</v>
      </c>
      <c r="E158" s="5">
        <v>0</v>
      </c>
      <c r="F158" s="5">
        <v>40</v>
      </c>
      <c r="G158" s="5">
        <v>24</v>
      </c>
      <c r="H158" s="5">
        <v>0</v>
      </c>
      <c r="I158" s="5">
        <v>280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102</v>
      </c>
      <c r="P158" s="5">
        <v>0</v>
      </c>
      <c r="Q158" s="5">
        <v>0</v>
      </c>
      <c r="R158" s="6">
        <v>0</v>
      </c>
      <c r="S158" s="6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6">
        <v>0</v>
      </c>
      <c r="Z158" s="6">
        <v>9</v>
      </c>
      <c r="AA158" s="6">
        <v>4</v>
      </c>
      <c r="AB158" s="6"/>
      <c r="AC158" s="6">
        <v>0</v>
      </c>
      <c r="AD158" s="6">
        <v>194</v>
      </c>
      <c r="AE158" s="6">
        <v>50</v>
      </c>
      <c r="AF158" s="6">
        <v>26</v>
      </c>
    </row>
    <row r="159" spans="1:32" s="2" customFormat="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s="2" customFormat="1" ht="15">
      <c r="A160" s="8" t="s">
        <v>172</v>
      </c>
      <c r="B160" s="8"/>
      <c r="C160" s="8"/>
      <c r="D160" s="8"/>
      <c r="E160" s="8"/>
      <c r="F160" s="8"/>
      <c r="G160" s="8"/>
      <c r="H160" s="8"/>
      <c r="I160" s="8"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>
        <v>0</v>
      </c>
      <c r="X160" s="8">
        <v>0</v>
      </c>
      <c r="Y160" s="8"/>
      <c r="Z160" s="8"/>
      <c r="AA160" s="8"/>
      <c r="AB160" s="8"/>
      <c r="AC160" s="8"/>
      <c r="AD160" s="8"/>
      <c r="AE160" s="8">
        <v>0</v>
      </c>
      <c r="AF160" s="8"/>
    </row>
    <row r="161" spans="1:32" s="2" customFormat="1" ht="15">
      <c r="A161" s="5" t="s">
        <v>173</v>
      </c>
      <c r="B161" s="13">
        <v>6</v>
      </c>
      <c r="C161" s="5">
        <v>56</v>
      </c>
      <c r="D161" s="5">
        <v>12</v>
      </c>
      <c r="E161" s="5">
        <v>0</v>
      </c>
      <c r="F161" s="5">
        <v>57</v>
      </c>
      <c r="G161" s="5">
        <v>0</v>
      </c>
      <c r="H161" s="5">
        <v>0</v>
      </c>
      <c r="I161" s="5">
        <v>437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6">
        <v>0</v>
      </c>
      <c r="S161" s="6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6">
        <v>0</v>
      </c>
      <c r="Z161" s="6">
        <v>7</v>
      </c>
      <c r="AA161" s="6">
        <v>10</v>
      </c>
      <c r="AB161" s="6"/>
      <c r="AC161" s="6">
        <v>0</v>
      </c>
      <c r="AD161" s="6">
        <v>230</v>
      </c>
      <c r="AE161" s="6">
        <v>46</v>
      </c>
      <c r="AF161" s="6">
        <v>39</v>
      </c>
    </row>
    <row r="162" spans="1:32" s="2" customFormat="1" ht="15">
      <c r="A162" s="5" t="s">
        <v>174</v>
      </c>
      <c r="B162" s="13">
        <v>7</v>
      </c>
      <c r="C162" s="5">
        <v>12</v>
      </c>
      <c r="D162" s="5">
        <v>0</v>
      </c>
      <c r="E162" s="5">
        <v>15</v>
      </c>
      <c r="F162" s="5">
        <v>15</v>
      </c>
      <c r="G162" s="5">
        <v>0</v>
      </c>
      <c r="H162" s="5">
        <v>0</v>
      </c>
      <c r="I162" s="5">
        <v>106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6">
        <v>0</v>
      </c>
      <c r="S162" s="6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6">
        <v>0</v>
      </c>
      <c r="Z162" s="6">
        <v>6</v>
      </c>
      <c r="AA162" s="6">
        <v>5</v>
      </c>
      <c r="AB162" s="6"/>
      <c r="AC162" s="6">
        <v>0</v>
      </c>
      <c r="AD162" s="6">
        <v>58</v>
      </c>
      <c r="AE162" s="6">
        <v>16</v>
      </c>
      <c r="AF162" s="6">
        <v>23</v>
      </c>
    </row>
    <row r="163" spans="1:32" s="2" customFormat="1" ht="15">
      <c r="A163" s="5" t="s">
        <v>175</v>
      </c>
      <c r="B163" s="13">
        <v>7</v>
      </c>
      <c r="C163" s="5">
        <v>0</v>
      </c>
      <c r="D163" s="5">
        <v>11</v>
      </c>
      <c r="E163" s="5">
        <v>0</v>
      </c>
      <c r="F163" s="5">
        <v>2</v>
      </c>
      <c r="G163" s="5">
        <v>0</v>
      </c>
      <c r="H163" s="5">
        <v>0</v>
      </c>
      <c r="I163" s="5">
        <v>15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6">
        <v>0</v>
      </c>
      <c r="S163" s="6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6">
        <v>0</v>
      </c>
      <c r="Z163" s="6">
        <v>0</v>
      </c>
      <c r="AA163" s="6"/>
      <c r="AB163" s="6"/>
      <c r="AC163" s="6">
        <v>0</v>
      </c>
      <c r="AD163" s="6">
        <v>6</v>
      </c>
      <c r="AE163" s="6">
        <v>0</v>
      </c>
      <c r="AF163" s="6">
        <v>7</v>
      </c>
    </row>
    <row r="164" spans="1:32" s="2" customFormat="1" ht="15">
      <c r="A164" s="5" t="s">
        <v>176</v>
      </c>
      <c r="B164" s="13">
        <v>3</v>
      </c>
      <c r="C164" s="5">
        <v>1342</v>
      </c>
      <c r="D164" s="5">
        <v>33</v>
      </c>
      <c r="E164" s="5">
        <v>253</v>
      </c>
      <c r="F164" s="5">
        <v>1130</v>
      </c>
      <c r="G164" s="5">
        <v>264</v>
      </c>
      <c r="H164" s="5">
        <v>13</v>
      </c>
      <c r="I164" s="5">
        <v>6636</v>
      </c>
      <c r="J164" s="5">
        <v>22</v>
      </c>
      <c r="K164" s="5">
        <f>112-28+18</f>
        <v>102</v>
      </c>
      <c r="L164" s="5">
        <v>0</v>
      </c>
      <c r="M164" s="5">
        <v>0</v>
      </c>
      <c r="N164" s="5">
        <v>54</v>
      </c>
      <c r="O164" s="5">
        <v>0</v>
      </c>
      <c r="P164" s="5">
        <v>0</v>
      </c>
      <c r="Q164" s="5">
        <v>0</v>
      </c>
      <c r="R164" s="6">
        <v>0</v>
      </c>
      <c r="S164" s="6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6">
        <v>4</v>
      </c>
      <c r="Z164" s="6">
        <v>66</v>
      </c>
      <c r="AA164" s="6">
        <v>126</v>
      </c>
      <c r="AB164" s="6"/>
      <c r="AC164" s="6">
        <v>52</v>
      </c>
      <c r="AD164" s="6">
        <v>4221</v>
      </c>
      <c r="AE164" s="6">
        <v>1051</v>
      </c>
      <c r="AF164" s="6">
        <f>74+29</f>
        <v>103</v>
      </c>
    </row>
    <row r="165" spans="1:32" s="2" customFormat="1" ht="15">
      <c r="A165" s="5" t="s">
        <v>177</v>
      </c>
      <c r="B165" s="13">
        <v>6</v>
      </c>
      <c r="C165" s="5">
        <v>268</v>
      </c>
      <c r="D165" s="5">
        <v>0</v>
      </c>
      <c r="E165" s="5">
        <v>28</v>
      </c>
      <c r="F165" s="5">
        <v>229</v>
      </c>
      <c r="G165" s="5">
        <v>23</v>
      </c>
      <c r="H165" s="5">
        <v>0</v>
      </c>
      <c r="I165" s="5">
        <v>1400</v>
      </c>
      <c r="J165" s="5">
        <v>12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6">
        <v>0</v>
      </c>
      <c r="S165" s="6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6">
        <v>1</v>
      </c>
      <c r="Z165" s="6">
        <v>13</v>
      </c>
      <c r="AA165" s="6">
        <v>40</v>
      </c>
      <c r="AB165" s="6"/>
      <c r="AC165" s="6">
        <v>52</v>
      </c>
      <c r="AD165" s="6">
        <v>894</v>
      </c>
      <c r="AE165" s="6">
        <v>176</v>
      </c>
      <c r="AF165" s="6">
        <v>89</v>
      </c>
    </row>
    <row r="166" spans="1:32" s="2" customFormat="1" ht="15">
      <c r="A166" s="5" t="s">
        <v>178</v>
      </c>
      <c r="B166" s="13">
        <v>6</v>
      </c>
      <c r="C166" s="5">
        <v>41</v>
      </c>
      <c r="D166" s="5">
        <v>0</v>
      </c>
      <c r="E166" s="5">
        <v>18</v>
      </c>
      <c r="F166" s="5">
        <v>33</v>
      </c>
      <c r="G166" s="5">
        <v>12</v>
      </c>
      <c r="H166" s="5">
        <v>0</v>
      </c>
      <c r="I166" s="5">
        <v>330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6">
        <v>0</v>
      </c>
      <c r="S166" s="6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6">
        <v>0</v>
      </c>
      <c r="Z166" s="6">
        <v>2</v>
      </c>
      <c r="AA166" s="6">
        <v>5</v>
      </c>
      <c r="AB166" s="6"/>
      <c r="AC166" s="6">
        <v>0</v>
      </c>
      <c r="AD166" s="6">
        <v>177</v>
      </c>
      <c r="AE166" s="6">
        <v>20</v>
      </c>
      <c r="AF166" s="6">
        <v>25</v>
      </c>
    </row>
    <row r="167" spans="1:32" s="2" customFormat="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s="2" customFormat="1" ht="15">
      <c r="A168" s="8" t="s">
        <v>179</v>
      </c>
      <c r="B168" s="8"/>
      <c r="C168" s="8"/>
      <c r="D168" s="8"/>
      <c r="E168" s="8"/>
      <c r="F168" s="8"/>
      <c r="G168" s="8"/>
      <c r="H168" s="8"/>
      <c r="I168" s="8"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>
        <v>0</v>
      </c>
      <c r="AF168" s="8"/>
    </row>
    <row r="169" spans="1:32" s="2" customFormat="1" ht="15">
      <c r="A169" s="5" t="s">
        <v>180</v>
      </c>
      <c r="B169" s="13">
        <v>4</v>
      </c>
      <c r="C169" s="5">
        <v>131</v>
      </c>
      <c r="D169" s="5">
        <v>8</v>
      </c>
      <c r="E169" s="5">
        <v>99</v>
      </c>
      <c r="F169" s="5">
        <v>149</v>
      </c>
      <c r="G169" s="5">
        <v>0</v>
      </c>
      <c r="H169" s="5">
        <v>0</v>
      </c>
      <c r="I169" s="5">
        <v>637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6">
        <v>0</v>
      </c>
      <c r="S169" s="6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6">
        <v>0</v>
      </c>
      <c r="Z169" s="6">
        <v>2</v>
      </c>
      <c r="AA169" s="6">
        <v>25</v>
      </c>
      <c r="AB169" s="6"/>
      <c r="AC169" s="6">
        <v>0</v>
      </c>
      <c r="AD169" s="6">
        <v>416</v>
      </c>
      <c r="AE169" s="6">
        <v>127</v>
      </c>
      <c r="AF169" s="6">
        <v>32</v>
      </c>
    </row>
    <row r="170" spans="1:32" s="2" customFormat="1" ht="15">
      <c r="A170" s="5" t="s">
        <v>181</v>
      </c>
      <c r="B170" s="13">
        <v>7</v>
      </c>
      <c r="C170" s="5">
        <v>88</v>
      </c>
      <c r="D170" s="5">
        <v>26</v>
      </c>
      <c r="E170" s="5">
        <v>28</v>
      </c>
      <c r="F170" s="5">
        <v>162</v>
      </c>
      <c r="G170" s="5">
        <v>0</v>
      </c>
      <c r="H170" s="5">
        <v>0</v>
      </c>
      <c r="I170" s="5">
        <v>813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6">
        <v>0</v>
      </c>
      <c r="S170" s="6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6">
        <v>0</v>
      </c>
      <c r="Z170" s="6">
        <v>58</v>
      </c>
      <c r="AA170" s="6"/>
      <c r="AB170" s="6"/>
      <c r="AC170" s="6">
        <v>0</v>
      </c>
      <c r="AD170" s="6">
        <v>496</v>
      </c>
      <c r="AE170" s="6">
        <v>99</v>
      </c>
      <c r="AF170" s="6">
        <f>116+25</f>
        <v>141</v>
      </c>
    </row>
    <row r="171" spans="1:32" s="2" customFormat="1" ht="15">
      <c r="A171" s="5" t="s">
        <v>182</v>
      </c>
      <c r="B171" s="13">
        <v>7</v>
      </c>
      <c r="C171" s="5">
        <v>159</v>
      </c>
      <c r="D171" s="5">
        <v>86</v>
      </c>
      <c r="E171" s="5">
        <v>60</v>
      </c>
      <c r="F171" s="5">
        <v>251</v>
      </c>
      <c r="G171" s="5">
        <v>28</v>
      </c>
      <c r="H171" s="5">
        <v>0</v>
      </c>
      <c r="I171" s="5">
        <v>1420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6">
        <v>0</v>
      </c>
      <c r="S171" s="6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6">
        <v>0</v>
      </c>
      <c r="Z171" s="6">
        <v>14</v>
      </c>
      <c r="AA171" s="6">
        <v>32</v>
      </c>
      <c r="AB171" s="6"/>
      <c r="AC171" s="6">
        <v>0</v>
      </c>
      <c r="AD171" s="6">
        <v>964</v>
      </c>
      <c r="AE171" s="6">
        <v>269</v>
      </c>
      <c r="AF171" s="6">
        <f>53+78</f>
        <v>131</v>
      </c>
    </row>
    <row r="172" spans="1:32" s="2" customFormat="1" ht="15">
      <c r="A172" s="5" t="s">
        <v>183</v>
      </c>
      <c r="B172" s="13">
        <v>7</v>
      </c>
      <c r="C172" s="5">
        <v>116</v>
      </c>
      <c r="D172" s="5">
        <v>17</v>
      </c>
      <c r="E172" s="5">
        <v>22</v>
      </c>
      <c r="F172" s="5">
        <v>146</v>
      </c>
      <c r="G172" s="5">
        <v>43</v>
      </c>
      <c r="H172" s="5">
        <v>0</v>
      </c>
      <c r="I172" s="5">
        <v>977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6">
        <v>0</v>
      </c>
      <c r="S172" s="6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6">
        <v>0</v>
      </c>
      <c r="Z172" s="6">
        <v>3</v>
      </c>
      <c r="AA172" s="6">
        <v>51</v>
      </c>
      <c r="AB172" s="6"/>
      <c r="AC172" s="6">
        <v>28</v>
      </c>
      <c r="AD172" s="6">
        <v>594</v>
      </c>
      <c r="AE172" s="6">
        <v>204</v>
      </c>
      <c r="AF172" s="6">
        <v>73</v>
      </c>
    </row>
    <row r="173" spans="1:32" s="2" customFormat="1" ht="15">
      <c r="A173" s="5" t="s">
        <v>184</v>
      </c>
      <c r="B173" s="13">
        <v>7</v>
      </c>
      <c r="C173" s="5">
        <v>69</v>
      </c>
      <c r="D173" s="5">
        <v>0</v>
      </c>
      <c r="E173" s="5">
        <v>15</v>
      </c>
      <c r="F173" s="5">
        <v>73</v>
      </c>
      <c r="G173" s="5">
        <v>11</v>
      </c>
      <c r="H173" s="5">
        <v>0</v>
      </c>
      <c r="I173" s="5">
        <v>571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6">
        <v>0</v>
      </c>
      <c r="S173" s="6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6">
        <v>0</v>
      </c>
      <c r="Z173" s="6">
        <v>3</v>
      </c>
      <c r="AA173" s="6"/>
      <c r="AB173" s="6"/>
      <c r="AC173" s="6">
        <v>0</v>
      </c>
      <c r="AD173" s="6">
        <v>328</v>
      </c>
      <c r="AE173" s="6">
        <v>63</v>
      </c>
      <c r="AF173" s="6">
        <v>80</v>
      </c>
    </row>
    <row r="174" spans="1:32" s="2" customFormat="1" ht="15">
      <c r="A174" s="5" t="s">
        <v>185</v>
      </c>
      <c r="B174" s="13">
        <v>5</v>
      </c>
      <c r="C174" s="5">
        <v>249</v>
      </c>
      <c r="D174" s="5">
        <v>0</v>
      </c>
      <c r="E174" s="5">
        <v>56</v>
      </c>
      <c r="F174" s="5">
        <v>249</v>
      </c>
      <c r="G174" s="5">
        <v>52</v>
      </c>
      <c r="H174" s="5">
        <v>0</v>
      </c>
      <c r="I174" s="5">
        <v>1360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6">
        <v>0</v>
      </c>
      <c r="S174" s="6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6">
        <v>0</v>
      </c>
      <c r="Z174" s="6">
        <v>8</v>
      </c>
      <c r="AA174" s="6">
        <v>22</v>
      </c>
      <c r="AB174" s="6"/>
      <c r="AC174" s="6">
        <v>0</v>
      </c>
      <c r="AD174" s="6">
        <v>999</v>
      </c>
      <c r="AE174" s="6">
        <v>244</v>
      </c>
      <c r="AF174" s="6">
        <v>194</v>
      </c>
    </row>
    <row r="175" spans="1:32" s="2" customFormat="1" ht="15">
      <c r="A175" s="5" t="s">
        <v>186</v>
      </c>
      <c r="B175" s="13">
        <v>7</v>
      </c>
      <c r="C175" s="5">
        <v>50</v>
      </c>
      <c r="D175" s="5">
        <v>50</v>
      </c>
      <c r="E175" s="5">
        <v>0</v>
      </c>
      <c r="F175" s="5">
        <v>155</v>
      </c>
      <c r="G175" s="5">
        <v>0</v>
      </c>
      <c r="H175" s="5">
        <v>0</v>
      </c>
      <c r="I175" s="5">
        <v>604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6">
        <v>0</v>
      </c>
      <c r="S175" s="6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6">
        <v>0</v>
      </c>
      <c r="Z175" s="6">
        <v>2</v>
      </c>
      <c r="AA175" s="6">
        <v>7</v>
      </c>
      <c r="AB175" s="6"/>
      <c r="AC175" s="6">
        <v>0</v>
      </c>
      <c r="AD175" s="6">
        <v>437</v>
      </c>
      <c r="AE175" s="6">
        <v>50</v>
      </c>
      <c r="AF175" s="6">
        <v>211</v>
      </c>
    </row>
    <row r="176" spans="1:32" s="2" customFormat="1" ht="15">
      <c r="A176" s="5" t="s">
        <v>187</v>
      </c>
      <c r="B176" s="13">
        <v>2</v>
      </c>
      <c r="C176" s="5">
        <v>2931</v>
      </c>
      <c r="D176" s="5">
        <v>110</v>
      </c>
      <c r="E176" s="5">
        <v>393</v>
      </c>
      <c r="F176" s="5">
        <v>858</v>
      </c>
      <c r="G176" s="5">
        <v>243</v>
      </c>
      <c r="H176" s="5">
        <v>16</v>
      </c>
      <c r="I176" s="5">
        <v>10748</v>
      </c>
      <c r="J176" s="5">
        <v>0</v>
      </c>
      <c r="K176" s="5"/>
      <c r="L176" s="5">
        <v>0</v>
      </c>
      <c r="M176" s="5">
        <v>0</v>
      </c>
      <c r="N176" s="5">
        <v>127</v>
      </c>
      <c r="O176" s="5">
        <v>0</v>
      </c>
      <c r="P176" s="5">
        <v>479</v>
      </c>
      <c r="Q176" s="5">
        <v>0</v>
      </c>
      <c r="R176" s="6">
        <v>0</v>
      </c>
      <c r="S176" s="6">
        <v>0</v>
      </c>
      <c r="T176" s="5">
        <v>22</v>
      </c>
      <c r="U176" s="5">
        <v>0</v>
      </c>
      <c r="V176" s="5">
        <v>0</v>
      </c>
      <c r="W176" s="5">
        <v>107</v>
      </c>
      <c r="X176" s="5">
        <v>37</v>
      </c>
      <c r="Y176" s="6">
        <v>2</v>
      </c>
      <c r="Z176" s="6">
        <v>116</v>
      </c>
      <c r="AA176" s="6">
        <v>215</v>
      </c>
      <c r="AB176" s="6"/>
      <c r="AC176" s="6">
        <f>387-64</f>
        <v>323</v>
      </c>
      <c r="AD176" s="6">
        <v>5449</v>
      </c>
      <c r="AE176" s="6">
        <v>1576</v>
      </c>
      <c r="AF176" s="6"/>
    </row>
    <row r="177" spans="1:32" s="2" customFormat="1" ht="15">
      <c r="A177" s="5" t="s">
        <v>188</v>
      </c>
      <c r="B177" s="13">
        <v>7</v>
      </c>
      <c r="C177" s="5">
        <v>57</v>
      </c>
      <c r="D177" s="5">
        <v>80</v>
      </c>
      <c r="E177" s="5">
        <v>19</v>
      </c>
      <c r="F177" s="5">
        <v>54</v>
      </c>
      <c r="G177" s="5">
        <v>0</v>
      </c>
      <c r="H177" s="5">
        <v>0</v>
      </c>
      <c r="I177" s="5">
        <v>477</v>
      </c>
      <c r="J177" s="5">
        <f>75-14+24</f>
        <v>85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6">
        <v>0</v>
      </c>
      <c r="S177" s="6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6">
        <v>0</v>
      </c>
      <c r="Z177" s="6">
        <v>10</v>
      </c>
      <c r="AA177" s="6">
        <v>25</v>
      </c>
      <c r="AB177" s="6"/>
      <c r="AC177" s="6">
        <v>39</v>
      </c>
      <c r="AD177" s="6">
        <v>317</v>
      </c>
      <c r="AE177" s="6">
        <v>36</v>
      </c>
      <c r="AF177" s="6">
        <v>80</v>
      </c>
    </row>
    <row r="178" spans="1:32" s="2" customFormat="1" ht="15">
      <c r="A178" s="5" t="s">
        <v>189</v>
      </c>
      <c r="B178" s="13">
        <v>5</v>
      </c>
      <c r="C178" s="5">
        <v>345</v>
      </c>
      <c r="D178" s="5">
        <v>55</v>
      </c>
      <c r="E178" s="5">
        <v>43</v>
      </c>
      <c r="F178" s="5">
        <v>409</v>
      </c>
      <c r="G178" s="5">
        <v>25</v>
      </c>
      <c r="H178" s="5">
        <v>0</v>
      </c>
      <c r="I178" s="5">
        <v>2252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6">
        <v>0</v>
      </c>
      <c r="S178" s="6">
        <v>0</v>
      </c>
      <c r="T178" s="5">
        <v>0</v>
      </c>
      <c r="U178" s="5">
        <v>0</v>
      </c>
      <c r="V178" s="5">
        <v>0</v>
      </c>
      <c r="W178" s="5">
        <v>38</v>
      </c>
      <c r="X178" s="5">
        <v>0</v>
      </c>
      <c r="Y178" s="6">
        <v>21</v>
      </c>
      <c r="Z178" s="6">
        <v>109</v>
      </c>
      <c r="AA178" s="6">
        <v>33</v>
      </c>
      <c r="AB178" s="6"/>
      <c r="AC178" s="6">
        <v>0</v>
      </c>
      <c r="AD178" s="6">
        <v>1509</v>
      </c>
      <c r="AE178" s="6">
        <v>500</v>
      </c>
      <c r="AF178" s="6">
        <v>281</v>
      </c>
    </row>
    <row r="179" spans="1:32" s="2" customFormat="1" ht="15">
      <c r="A179" s="5" t="s">
        <v>190</v>
      </c>
      <c r="B179" s="13">
        <v>5</v>
      </c>
      <c r="C179" s="5">
        <v>185</v>
      </c>
      <c r="D179" s="5">
        <v>14</v>
      </c>
      <c r="E179" s="5">
        <v>72</v>
      </c>
      <c r="F179" s="5">
        <v>175</v>
      </c>
      <c r="G179" s="5">
        <v>20</v>
      </c>
      <c r="H179" s="5">
        <v>0</v>
      </c>
      <c r="I179" s="5">
        <v>1194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6">
        <v>0</v>
      </c>
      <c r="S179" s="6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6"/>
      <c r="Z179" s="6">
        <v>39</v>
      </c>
      <c r="AA179" s="6">
        <v>9</v>
      </c>
      <c r="AB179" s="6"/>
      <c r="AC179" s="6">
        <v>0</v>
      </c>
      <c r="AD179" s="6">
        <v>808</v>
      </c>
      <c r="AE179" s="6">
        <v>198</v>
      </c>
      <c r="AF179" s="6">
        <v>27</v>
      </c>
    </row>
    <row r="180" spans="1:32" s="2" customFormat="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s="2" customFormat="1" ht="15">
      <c r="A181" s="8" t="s">
        <v>191</v>
      </c>
      <c r="B181" s="8"/>
      <c r="C181" s="8"/>
      <c r="D181" s="8"/>
      <c r="E181" s="8"/>
      <c r="F181" s="8"/>
      <c r="G181" s="8"/>
      <c r="H181" s="8"/>
      <c r="I181" s="8"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>
        <v>0</v>
      </c>
      <c r="X181" s="8">
        <v>0</v>
      </c>
      <c r="Y181" s="8"/>
      <c r="Z181" s="8"/>
      <c r="AA181" s="8"/>
      <c r="AB181" s="8"/>
      <c r="AC181" s="8"/>
      <c r="AD181" s="8"/>
      <c r="AE181" s="8">
        <v>0</v>
      </c>
      <c r="AF181" s="8"/>
    </row>
    <row r="182" spans="1:32" s="2" customFormat="1" ht="15">
      <c r="A182" s="5" t="s">
        <v>192</v>
      </c>
      <c r="B182" s="13">
        <v>4</v>
      </c>
      <c r="C182" s="5">
        <v>953</v>
      </c>
      <c r="D182" s="5">
        <v>0</v>
      </c>
      <c r="E182" s="5">
        <v>77</v>
      </c>
      <c r="F182" s="5">
        <v>778</v>
      </c>
      <c r="G182" s="5">
        <v>265</v>
      </c>
      <c r="H182" s="5">
        <v>0</v>
      </c>
      <c r="I182" s="5">
        <v>5074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6">
        <v>0</v>
      </c>
      <c r="S182" s="6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6">
        <v>2</v>
      </c>
      <c r="Z182" s="6">
        <v>54</v>
      </c>
      <c r="AA182" s="6">
        <v>41</v>
      </c>
      <c r="AB182" s="6"/>
      <c r="AC182" s="6">
        <v>0</v>
      </c>
      <c r="AD182" s="6">
        <v>3286</v>
      </c>
      <c r="AE182" s="6">
        <v>851</v>
      </c>
      <c r="AF182" s="6">
        <v>181</v>
      </c>
    </row>
    <row r="183" spans="1:32" s="2" customFormat="1" ht="15">
      <c r="A183" s="5" t="s">
        <v>193</v>
      </c>
      <c r="B183" s="13">
        <v>7</v>
      </c>
      <c r="C183" s="5">
        <v>46</v>
      </c>
      <c r="D183" s="5">
        <v>23</v>
      </c>
      <c r="E183" s="5">
        <v>0</v>
      </c>
      <c r="F183" s="5">
        <v>68</v>
      </c>
      <c r="G183" s="5">
        <v>23</v>
      </c>
      <c r="H183" s="5">
        <v>0</v>
      </c>
      <c r="I183" s="5">
        <v>547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6">
        <v>0</v>
      </c>
      <c r="S183" s="6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6">
        <v>0</v>
      </c>
      <c r="Z183" s="6">
        <v>84</v>
      </c>
      <c r="AA183" s="6">
        <v>5</v>
      </c>
      <c r="AB183" s="6"/>
      <c r="AC183" s="6">
        <v>0</v>
      </c>
      <c r="AD183" s="6">
        <v>353</v>
      </c>
      <c r="AE183" s="6">
        <v>48</v>
      </c>
      <c r="AF183" s="6">
        <v>275</v>
      </c>
    </row>
    <row r="184" spans="1:32" s="2" customFormat="1" ht="15">
      <c r="A184" s="5" t="s">
        <v>194</v>
      </c>
      <c r="B184" s="13">
        <v>7</v>
      </c>
      <c r="C184" s="5">
        <v>141</v>
      </c>
      <c r="D184" s="5">
        <v>49</v>
      </c>
      <c r="E184" s="5">
        <v>26</v>
      </c>
      <c r="F184" s="5">
        <v>79</v>
      </c>
      <c r="G184" s="5">
        <v>0</v>
      </c>
      <c r="H184" s="5">
        <v>0</v>
      </c>
      <c r="I184" s="5">
        <v>639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6">
        <v>0</v>
      </c>
      <c r="S184" s="6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6">
        <v>0</v>
      </c>
      <c r="Z184" s="6">
        <v>50</v>
      </c>
      <c r="AA184" s="6">
        <v>17</v>
      </c>
      <c r="AB184" s="6"/>
      <c r="AC184" s="6">
        <v>0</v>
      </c>
      <c r="AD184" s="6">
        <v>403</v>
      </c>
      <c r="AE184" s="6">
        <v>85</v>
      </c>
      <c r="AF184" s="6">
        <v>134</v>
      </c>
    </row>
    <row r="185" spans="1:32" s="2" customFormat="1" ht="15">
      <c r="A185" s="5" t="s">
        <v>195</v>
      </c>
      <c r="B185" s="13">
        <v>5</v>
      </c>
      <c r="C185" s="5">
        <v>770</v>
      </c>
      <c r="D185" s="5">
        <v>113</v>
      </c>
      <c r="E185" s="5">
        <v>91</v>
      </c>
      <c r="F185" s="5">
        <v>269</v>
      </c>
      <c r="G185" s="5">
        <v>182</v>
      </c>
      <c r="H185" s="5">
        <v>0</v>
      </c>
      <c r="I185" s="5">
        <v>4000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6">
        <v>0</v>
      </c>
      <c r="S185" s="6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6">
        <v>1</v>
      </c>
      <c r="Z185" s="6">
        <v>110</v>
      </c>
      <c r="AA185" s="6">
        <v>15</v>
      </c>
      <c r="AB185" s="6"/>
      <c r="AC185" s="6">
        <v>0</v>
      </c>
      <c r="AD185" s="6">
        <v>2280</v>
      </c>
      <c r="AE185" s="6">
        <v>590</v>
      </c>
      <c r="AF185" s="6">
        <f>399+91</f>
        <v>490</v>
      </c>
    </row>
    <row r="186" spans="1:32" s="2" customFormat="1" ht="15">
      <c r="A186" s="5" t="s">
        <v>196</v>
      </c>
      <c r="B186" s="13">
        <v>4</v>
      </c>
      <c r="C186" s="5">
        <v>107</v>
      </c>
      <c r="D186" s="5">
        <v>0</v>
      </c>
      <c r="E186" s="5">
        <v>52</v>
      </c>
      <c r="F186" s="5">
        <v>75</v>
      </c>
      <c r="G186" s="5">
        <v>98</v>
      </c>
      <c r="H186" s="5">
        <v>0</v>
      </c>
      <c r="I186" s="5">
        <v>823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6">
        <v>0</v>
      </c>
      <c r="S186" s="6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6">
        <v>0</v>
      </c>
      <c r="Z186" s="6">
        <v>1</v>
      </c>
      <c r="AA186" s="6">
        <v>9</v>
      </c>
      <c r="AB186" s="6"/>
      <c r="AC186" s="6">
        <v>0</v>
      </c>
      <c r="AD186" s="6">
        <v>584</v>
      </c>
      <c r="AE186" s="6">
        <v>176</v>
      </c>
      <c r="AF186" s="6"/>
    </row>
    <row r="187" spans="1:32" s="2" customFormat="1" ht="15">
      <c r="A187" s="5" t="s">
        <v>197</v>
      </c>
      <c r="B187" s="13">
        <v>6</v>
      </c>
      <c r="C187" s="5">
        <v>29</v>
      </c>
      <c r="D187" s="5">
        <v>0</v>
      </c>
      <c r="E187" s="5">
        <v>11</v>
      </c>
      <c r="F187" s="5">
        <v>27</v>
      </c>
      <c r="G187" s="5">
        <v>0</v>
      </c>
      <c r="H187" s="5">
        <v>0</v>
      </c>
      <c r="I187" s="5">
        <v>190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6">
        <v>0</v>
      </c>
      <c r="S187" s="6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6">
        <v>1</v>
      </c>
      <c r="Z187" s="6">
        <v>0</v>
      </c>
      <c r="AA187" s="6">
        <v>1</v>
      </c>
      <c r="AB187" s="6"/>
      <c r="AC187" s="6">
        <v>0</v>
      </c>
      <c r="AD187" s="6">
        <v>105</v>
      </c>
      <c r="AE187" s="6">
        <v>34</v>
      </c>
      <c r="AF187" s="6">
        <v>10</v>
      </c>
    </row>
    <row r="188" spans="1:32" s="2" customFormat="1" ht="15">
      <c r="A188" s="5" t="s">
        <v>198</v>
      </c>
      <c r="B188" s="13">
        <v>7</v>
      </c>
      <c r="C188" s="5">
        <f>682</f>
        <v>682</v>
      </c>
      <c r="D188" s="5">
        <v>96</v>
      </c>
      <c r="E188" s="5">
        <v>0</v>
      </c>
      <c r="F188" s="5">
        <f>221</f>
        <v>221</v>
      </c>
      <c r="G188" s="5">
        <v>66</v>
      </c>
      <c r="H188" s="5">
        <v>0</v>
      </c>
      <c r="I188" s="5">
        <v>1980</v>
      </c>
      <c r="J188" s="5">
        <v>0</v>
      </c>
      <c r="K188" s="5">
        <v>0</v>
      </c>
      <c r="L188" s="5">
        <v>0</v>
      </c>
      <c r="M188" s="5">
        <v>0</v>
      </c>
      <c r="N188" s="5">
        <v>48</v>
      </c>
      <c r="O188" s="5">
        <v>0</v>
      </c>
      <c r="P188" s="5">
        <v>0</v>
      </c>
      <c r="Q188" s="5">
        <v>0</v>
      </c>
      <c r="R188" s="6">
        <v>0</v>
      </c>
      <c r="S188" s="6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6">
        <v>2</v>
      </c>
      <c r="Z188" s="6">
        <v>116</v>
      </c>
      <c r="AA188" s="6">
        <v>14</v>
      </c>
      <c r="AB188" s="6"/>
      <c r="AC188" s="6">
        <v>0</v>
      </c>
      <c r="AD188" s="6">
        <v>1383</v>
      </c>
      <c r="AE188" s="6">
        <v>343</v>
      </c>
      <c r="AF188" s="6">
        <f>265+166</f>
        <v>431</v>
      </c>
    </row>
    <row r="189" spans="1:32" s="2" customFormat="1" ht="15">
      <c r="A189" s="5" t="s">
        <v>199</v>
      </c>
      <c r="B189" s="13">
        <v>6</v>
      </c>
      <c r="C189" s="5">
        <v>93</v>
      </c>
      <c r="D189" s="5">
        <v>0</v>
      </c>
      <c r="E189" s="5">
        <v>46</v>
      </c>
      <c r="F189" s="5">
        <v>97</v>
      </c>
      <c r="G189" s="5">
        <v>0</v>
      </c>
      <c r="H189" s="5">
        <v>0</v>
      </c>
      <c r="I189" s="5">
        <v>320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6">
        <v>0</v>
      </c>
      <c r="S189" s="6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6">
        <v>0</v>
      </c>
      <c r="Z189" s="6">
        <v>20</v>
      </c>
      <c r="AA189" s="6">
        <v>1</v>
      </c>
      <c r="AB189" s="6"/>
      <c r="AC189" s="6">
        <v>0</v>
      </c>
      <c r="AD189" s="6">
        <v>276</v>
      </c>
      <c r="AE189" s="6">
        <v>85</v>
      </c>
      <c r="AF189" s="6"/>
    </row>
    <row r="190" spans="1:32" s="2" customFormat="1" ht="15">
      <c r="A190" s="5" t="s">
        <v>200</v>
      </c>
      <c r="B190" s="13">
        <v>1</v>
      </c>
      <c r="C190" s="5">
        <v>7502</v>
      </c>
      <c r="D190" s="5">
        <v>0</v>
      </c>
      <c r="E190" s="5">
        <v>219</v>
      </c>
      <c r="F190" s="5">
        <v>2527</v>
      </c>
      <c r="G190" s="5">
        <v>580</v>
      </c>
      <c r="H190" s="5">
        <v>45</v>
      </c>
      <c r="I190" s="5">
        <v>29276</v>
      </c>
      <c r="J190" s="5">
        <v>257</v>
      </c>
      <c r="K190" s="5">
        <v>638</v>
      </c>
      <c r="L190" s="5">
        <v>0</v>
      </c>
      <c r="M190" s="5">
        <v>0</v>
      </c>
      <c r="N190" s="5">
        <v>511</v>
      </c>
      <c r="O190" s="5">
        <v>0</v>
      </c>
      <c r="P190" s="5">
        <v>0</v>
      </c>
      <c r="Q190" s="5">
        <v>189</v>
      </c>
      <c r="R190" s="6">
        <v>0</v>
      </c>
      <c r="S190" s="6">
        <v>0</v>
      </c>
      <c r="T190" s="5">
        <v>0</v>
      </c>
      <c r="U190" s="5">
        <v>0</v>
      </c>
      <c r="V190" s="5">
        <v>0</v>
      </c>
      <c r="W190" s="5">
        <v>192</v>
      </c>
      <c r="X190" s="5">
        <v>172</v>
      </c>
      <c r="Y190" s="6">
        <v>52</v>
      </c>
      <c r="Z190" s="6">
        <v>510</v>
      </c>
      <c r="AA190" s="6">
        <v>138</v>
      </c>
      <c r="AB190" s="6"/>
      <c r="AC190" s="6">
        <v>952</v>
      </c>
      <c r="AD190" s="6">
        <v>14402</v>
      </c>
      <c r="AE190" s="6">
        <v>3930</v>
      </c>
      <c r="AF190" s="6"/>
    </row>
    <row r="191" spans="1:32" s="2" customFormat="1" ht="15">
      <c r="A191" s="5" t="s">
        <v>201</v>
      </c>
      <c r="B191" s="13">
        <v>5</v>
      </c>
      <c r="C191" s="5">
        <v>264</v>
      </c>
      <c r="D191" s="5">
        <v>52</v>
      </c>
      <c r="E191" s="5">
        <v>65</v>
      </c>
      <c r="F191" s="5">
        <v>286</v>
      </c>
      <c r="G191" s="5">
        <v>54</v>
      </c>
      <c r="H191" s="5">
        <v>0</v>
      </c>
      <c r="I191" s="5">
        <v>1796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6">
        <v>0</v>
      </c>
      <c r="S191" s="6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6">
        <v>1</v>
      </c>
      <c r="Z191" s="6">
        <v>82</v>
      </c>
      <c r="AA191" s="6">
        <v>9</v>
      </c>
      <c r="AB191" s="6"/>
      <c r="AC191" s="6">
        <v>0</v>
      </c>
      <c r="AD191" s="6">
        <v>1157</v>
      </c>
      <c r="AE191" s="6">
        <v>401</v>
      </c>
      <c r="AF191" s="6">
        <f>47+57</f>
        <v>104</v>
      </c>
    </row>
    <row r="192" spans="1:32" s="2" customFormat="1" ht="15">
      <c r="A192" s="5" t="s">
        <v>202</v>
      </c>
      <c r="B192" s="13">
        <v>4</v>
      </c>
      <c r="C192" s="5">
        <v>385</v>
      </c>
      <c r="D192" s="5">
        <v>10</v>
      </c>
      <c r="E192" s="5">
        <v>107</v>
      </c>
      <c r="F192" s="5">
        <v>321</v>
      </c>
      <c r="G192" s="5">
        <v>108</v>
      </c>
      <c r="H192" s="5">
        <v>0</v>
      </c>
      <c r="I192" s="5">
        <v>1650</v>
      </c>
      <c r="J192" s="5">
        <v>0</v>
      </c>
      <c r="K192" s="5">
        <v>0</v>
      </c>
      <c r="L192" s="5">
        <v>0</v>
      </c>
      <c r="M192" s="5">
        <v>0</v>
      </c>
      <c r="N192" s="5">
        <v>133</v>
      </c>
      <c r="O192" s="5">
        <v>69</v>
      </c>
      <c r="P192" s="5">
        <v>105</v>
      </c>
      <c r="Q192" s="5">
        <v>0</v>
      </c>
      <c r="R192" s="6">
        <v>0</v>
      </c>
      <c r="S192" s="6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6">
        <v>1</v>
      </c>
      <c r="Z192" s="6">
        <v>73</v>
      </c>
      <c r="AA192" s="6">
        <v>10</v>
      </c>
      <c r="AB192" s="6"/>
      <c r="AC192" s="6">
        <v>0</v>
      </c>
      <c r="AD192" s="6">
        <v>1292</v>
      </c>
      <c r="AE192" s="6">
        <v>203</v>
      </c>
      <c r="AF192" s="6">
        <v>65</v>
      </c>
    </row>
    <row r="193" spans="1:32" s="2" customFormat="1" ht="15">
      <c r="A193" s="5" t="s">
        <v>203</v>
      </c>
      <c r="B193" s="13">
        <v>7</v>
      </c>
      <c r="C193" s="5">
        <f>580</f>
        <v>580</v>
      </c>
      <c r="D193" s="5">
        <v>66</v>
      </c>
      <c r="E193" s="5">
        <v>175</v>
      </c>
      <c r="F193" s="5">
        <f>176</f>
        <v>176</v>
      </c>
      <c r="G193" s="5">
        <v>37</v>
      </c>
      <c r="H193" s="5">
        <v>0</v>
      </c>
      <c r="I193" s="5">
        <v>1478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6">
        <v>0</v>
      </c>
      <c r="S193" s="6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6">
        <v>4</v>
      </c>
      <c r="Z193" s="6">
        <v>32</v>
      </c>
      <c r="AA193" s="6">
        <v>24</v>
      </c>
      <c r="AB193" s="6"/>
      <c r="AC193" s="6">
        <v>0</v>
      </c>
      <c r="AD193" s="6">
        <v>1008</v>
      </c>
      <c r="AE193" s="6">
        <v>263</v>
      </c>
      <c r="AF193" s="6">
        <v>58</v>
      </c>
    </row>
    <row r="194" spans="1:32" s="2" customFormat="1" ht="15">
      <c r="A194" s="5" t="s">
        <v>204</v>
      </c>
      <c r="B194" s="13">
        <v>7</v>
      </c>
      <c r="C194" s="5">
        <v>254</v>
      </c>
      <c r="D194" s="5">
        <v>93</v>
      </c>
      <c r="E194" s="5">
        <v>0</v>
      </c>
      <c r="F194" s="5">
        <v>148</v>
      </c>
      <c r="G194" s="5">
        <v>0</v>
      </c>
      <c r="H194" s="5">
        <v>0</v>
      </c>
      <c r="I194" s="5">
        <v>1150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6">
        <v>0</v>
      </c>
      <c r="S194" s="6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6">
        <v>1</v>
      </c>
      <c r="Z194" s="6">
        <v>75</v>
      </c>
      <c r="AA194" s="6">
        <v>14</v>
      </c>
      <c r="AB194" s="6"/>
      <c r="AC194" s="6">
        <v>0</v>
      </c>
      <c r="AD194" s="6">
        <v>784</v>
      </c>
      <c r="AE194" s="6">
        <v>232</v>
      </c>
      <c r="AF194" s="6">
        <v>171</v>
      </c>
    </row>
    <row r="195" spans="1:32" s="2" customFormat="1" ht="15">
      <c r="A195" s="5" t="s">
        <v>205</v>
      </c>
      <c r="B195" s="13">
        <v>5</v>
      </c>
      <c r="C195" s="5">
        <f>257</f>
        <v>257</v>
      </c>
      <c r="D195" s="5">
        <v>11</v>
      </c>
      <c r="E195" s="5">
        <v>98</v>
      </c>
      <c r="F195" s="5">
        <v>300</v>
      </c>
      <c r="G195" s="5">
        <v>15</v>
      </c>
      <c r="H195" s="5">
        <v>0</v>
      </c>
      <c r="I195" s="5">
        <v>1537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6">
        <v>0</v>
      </c>
      <c r="S195" s="6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6">
        <v>0</v>
      </c>
      <c r="Z195" s="6">
        <v>51</v>
      </c>
      <c r="AA195" s="6">
        <v>4</v>
      </c>
      <c r="AB195" s="6"/>
      <c r="AC195" s="6">
        <v>0</v>
      </c>
      <c r="AD195" s="6">
        <v>1101</v>
      </c>
      <c r="AE195" s="6">
        <v>227</v>
      </c>
      <c r="AF195" s="6"/>
    </row>
    <row r="196" spans="1:32" s="2" customFormat="1" ht="15">
      <c r="A196" s="5" t="s">
        <v>206</v>
      </c>
      <c r="B196" s="13">
        <v>5</v>
      </c>
      <c r="C196" s="5">
        <v>79</v>
      </c>
      <c r="D196" s="5">
        <v>29</v>
      </c>
      <c r="E196" s="5">
        <v>0</v>
      </c>
      <c r="F196" s="5">
        <v>92</v>
      </c>
      <c r="G196" s="5">
        <v>62</v>
      </c>
      <c r="H196" s="5">
        <v>0</v>
      </c>
      <c r="I196" s="5">
        <v>482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6">
        <v>0</v>
      </c>
      <c r="S196" s="6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6">
        <v>0</v>
      </c>
      <c r="Z196" s="6">
        <v>8</v>
      </c>
      <c r="AA196" s="6">
        <v>5</v>
      </c>
      <c r="AB196" s="6"/>
      <c r="AC196" s="6">
        <v>0</v>
      </c>
      <c r="AD196" s="6">
        <v>400</v>
      </c>
      <c r="AE196" s="6">
        <v>53</v>
      </c>
      <c r="AF196" s="6">
        <v>91</v>
      </c>
    </row>
    <row r="197" spans="1:32" s="2" customFormat="1" ht="15">
      <c r="A197" s="5" t="s">
        <v>207</v>
      </c>
      <c r="B197" s="13">
        <v>6</v>
      </c>
      <c r="C197" s="5">
        <v>113</v>
      </c>
      <c r="D197" s="5">
        <v>29</v>
      </c>
      <c r="E197" s="5">
        <v>21</v>
      </c>
      <c r="F197" s="5">
        <v>123</v>
      </c>
      <c r="G197" s="5">
        <v>28</v>
      </c>
      <c r="H197" s="5">
        <v>0</v>
      </c>
      <c r="I197" s="5">
        <v>632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160</v>
      </c>
      <c r="P197" s="5">
        <v>0</v>
      </c>
      <c r="Q197" s="5">
        <v>0</v>
      </c>
      <c r="R197" s="6">
        <v>0</v>
      </c>
      <c r="S197" s="6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6">
        <v>2</v>
      </c>
      <c r="Z197" s="6">
        <v>98</v>
      </c>
      <c r="AA197" s="6">
        <v>2</v>
      </c>
      <c r="AB197" s="6"/>
      <c r="AC197" s="6">
        <v>0</v>
      </c>
      <c r="AD197" s="6">
        <v>496</v>
      </c>
      <c r="AE197" s="6">
        <v>89</v>
      </c>
      <c r="AF197" s="6">
        <v>270</v>
      </c>
    </row>
    <row r="198" spans="1:32" s="2" customFormat="1" ht="15">
      <c r="A198" s="5" t="s">
        <v>208</v>
      </c>
      <c r="B198" s="13">
        <v>5</v>
      </c>
      <c r="C198" s="5">
        <f>102</f>
        <v>102</v>
      </c>
      <c r="D198" s="5">
        <v>0</v>
      </c>
      <c r="E198" s="5">
        <v>41</v>
      </c>
      <c r="F198" s="5">
        <f>51</f>
        <v>51</v>
      </c>
      <c r="G198" s="5">
        <v>23</v>
      </c>
      <c r="H198" s="5">
        <v>0</v>
      </c>
      <c r="I198" s="5">
        <v>380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6">
        <v>0</v>
      </c>
      <c r="S198" s="6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6">
        <v>0</v>
      </c>
      <c r="Z198" s="6">
        <v>32</v>
      </c>
      <c r="AA198" s="6">
        <v>6</v>
      </c>
      <c r="AB198" s="6"/>
      <c r="AC198" s="6">
        <v>0</v>
      </c>
      <c r="AD198" s="6">
        <v>280</v>
      </c>
      <c r="AE198" s="6">
        <v>95</v>
      </c>
      <c r="AF198" s="6"/>
    </row>
    <row r="199" spans="1:32" s="2" customFormat="1" ht="15">
      <c r="A199" s="5" t="s">
        <v>209</v>
      </c>
      <c r="B199" s="13">
        <v>5</v>
      </c>
      <c r="C199" s="5">
        <v>144</v>
      </c>
      <c r="D199" s="5">
        <v>0</v>
      </c>
      <c r="E199" s="5">
        <v>23</v>
      </c>
      <c r="F199" s="5">
        <v>165</v>
      </c>
      <c r="G199" s="5">
        <v>0</v>
      </c>
      <c r="H199" s="5">
        <v>0</v>
      </c>
      <c r="I199" s="5">
        <v>871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6">
        <v>0</v>
      </c>
      <c r="S199" s="6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6">
        <v>1</v>
      </c>
      <c r="Z199" s="6">
        <v>0</v>
      </c>
      <c r="AA199" s="6">
        <v>26</v>
      </c>
      <c r="AB199" s="6"/>
      <c r="AC199" s="6">
        <v>0</v>
      </c>
      <c r="AD199" s="6">
        <v>619</v>
      </c>
      <c r="AE199" s="6">
        <v>105</v>
      </c>
      <c r="AF199" s="6">
        <v>201</v>
      </c>
    </row>
    <row r="200" spans="1:32" s="2" customFormat="1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</row>
    <row r="201" spans="1:32" s="2" customFormat="1" ht="15">
      <c r="A201" s="8" t="s">
        <v>210</v>
      </c>
      <c r="B201" s="8"/>
      <c r="C201" s="8"/>
      <c r="D201" s="8"/>
      <c r="E201" s="8"/>
      <c r="F201" s="8"/>
      <c r="G201" s="8"/>
      <c r="H201" s="8"/>
      <c r="I201" s="8">
        <v>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>
        <v>0</v>
      </c>
      <c r="X201" s="8">
        <v>0</v>
      </c>
      <c r="Y201" s="8"/>
      <c r="Z201" s="8"/>
      <c r="AA201" s="8"/>
      <c r="AB201" s="8"/>
      <c r="AC201" s="8"/>
      <c r="AD201" s="8"/>
      <c r="AE201" s="8">
        <v>0</v>
      </c>
      <c r="AF201" s="8"/>
    </row>
    <row r="202" spans="1:32" s="2" customFormat="1" ht="15">
      <c r="A202" s="5" t="s">
        <v>211</v>
      </c>
      <c r="B202" s="13">
        <v>7</v>
      </c>
      <c r="C202" s="5">
        <v>187</v>
      </c>
      <c r="D202" s="5">
        <v>55</v>
      </c>
      <c r="E202" s="5">
        <v>20</v>
      </c>
      <c r="F202" s="5">
        <v>64</v>
      </c>
      <c r="G202" s="5">
        <v>0</v>
      </c>
      <c r="H202" s="5">
        <v>0</v>
      </c>
      <c r="I202" s="5">
        <v>907</v>
      </c>
      <c r="J202" s="5">
        <v>0</v>
      </c>
      <c r="K202" s="5">
        <v>0</v>
      </c>
      <c r="L202" s="5">
        <v>0</v>
      </c>
      <c r="M202" s="5">
        <v>72</v>
      </c>
      <c r="N202" s="5">
        <v>0</v>
      </c>
      <c r="O202" s="5">
        <v>0</v>
      </c>
      <c r="P202" s="5">
        <v>69</v>
      </c>
      <c r="Q202" s="5">
        <v>0</v>
      </c>
      <c r="R202" s="6">
        <v>0</v>
      </c>
      <c r="S202" s="6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6">
        <v>0</v>
      </c>
      <c r="Z202" s="6">
        <v>20</v>
      </c>
      <c r="AA202" s="6">
        <v>11</v>
      </c>
      <c r="AB202" s="6"/>
      <c r="AC202" s="6">
        <v>0</v>
      </c>
      <c r="AD202" s="6">
        <v>479</v>
      </c>
      <c r="AE202" s="6">
        <v>143</v>
      </c>
      <c r="AF202" s="6">
        <v>71</v>
      </c>
    </row>
    <row r="203" spans="1:32" s="2" customFormat="1" ht="15">
      <c r="A203" s="5" t="s">
        <v>212</v>
      </c>
      <c r="B203" s="13">
        <v>5</v>
      </c>
      <c r="C203" s="5">
        <f>351</f>
        <v>351</v>
      </c>
      <c r="D203" s="5">
        <v>266</v>
      </c>
      <c r="E203" s="5">
        <v>63</v>
      </c>
      <c r="F203" s="5">
        <f>196</f>
        <v>196</v>
      </c>
      <c r="G203" s="5">
        <v>0</v>
      </c>
      <c r="H203" s="5">
        <v>0</v>
      </c>
      <c r="I203" s="5">
        <v>2336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6">
        <v>0</v>
      </c>
      <c r="S203" s="6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6">
        <v>1</v>
      </c>
      <c r="Z203" s="6">
        <v>94</v>
      </c>
      <c r="AA203" s="6">
        <v>68</v>
      </c>
      <c r="AB203" s="6"/>
      <c r="AC203" s="6">
        <v>0</v>
      </c>
      <c r="AD203" s="6">
        <v>1166</v>
      </c>
      <c r="AE203" s="6">
        <v>277</v>
      </c>
      <c r="AF203" s="6">
        <v>346</v>
      </c>
    </row>
    <row r="204" spans="1:32" s="2" customFormat="1" ht="15">
      <c r="A204" s="5" t="s">
        <v>213</v>
      </c>
      <c r="B204" s="13">
        <v>7</v>
      </c>
      <c r="C204" s="5">
        <f>287</f>
        <v>287</v>
      </c>
      <c r="D204" s="5">
        <v>180</v>
      </c>
      <c r="E204" s="5">
        <v>10</v>
      </c>
      <c r="F204" s="5">
        <f>124</f>
        <v>124</v>
      </c>
      <c r="G204" s="5">
        <v>44</v>
      </c>
      <c r="H204" s="5">
        <v>0</v>
      </c>
      <c r="I204" s="5">
        <v>1405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6">
        <v>0</v>
      </c>
      <c r="S204" s="6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6">
        <v>0</v>
      </c>
      <c r="Z204" s="6">
        <v>5</v>
      </c>
      <c r="AA204" s="6">
        <v>66</v>
      </c>
      <c r="AB204" s="6"/>
      <c r="AC204" s="6">
        <v>47</v>
      </c>
      <c r="AD204" s="6">
        <v>784</v>
      </c>
      <c r="AE204" s="6">
        <v>152</v>
      </c>
      <c r="AF204" s="6">
        <v>267</v>
      </c>
    </row>
    <row r="205" spans="1:32" s="2" customFormat="1" ht="15">
      <c r="A205" s="5" t="s">
        <v>214</v>
      </c>
      <c r="B205" s="13">
        <v>7</v>
      </c>
      <c r="C205" s="5">
        <v>86</v>
      </c>
      <c r="D205" s="5">
        <v>142</v>
      </c>
      <c r="E205" s="5">
        <v>0</v>
      </c>
      <c r="F205" s="5">
        <v>69</v>
      </c>
      <c r="G205" s="5">
        <v>0</v>
      </c>
      <c r="H205" s="5">
        <v>0</v>
      </c>
      <c r="I205" s="5">
        <v>716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6">
        <v>0</v>
      </c>
      <c r="S205" s="6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6">
        <v>0</v>
      </c>
      <c r="Z205" s="6">
        <v>16</v>
      </c>
      <c r="AA205" s="6">
        <v>20</v>
      </c>
      <c r="AB205" s="6"/>
      <c r="AC205" s="6">
        <v>0</v>
      </c>
      <c r="AD205" s="6">
        <v>446</v>
      </c>
      <c r="AE205" s="6">
        <v>28</v>
      </c>
      <c r="AF205" s="6">
        <v>333</v>
      </c>
    </row>
    <row r="206" spans="1:32" s="2" customFormat="1" ht="15">
      <c r="A206" s="5" t="s">
        <v>215</v>
      </c>
      <c r="B206" s="13">
        <v>4</v>
      </c>
      <c r="C206" s="5">
        <v>887</v>
      </c>
      <c r="D206" s="5">
        <v>105</v>
      </c>
      <c r="E206" s="5">
        <v>56</v>
      </c>
      <c r="F206" s="5">
        <v>845</v>
      </c>
      <c r="G206" s="5">
        <v>44</v>
      </c>
      <c r="H206" s="5">
        <v>0</v>
      </c>
      <c r="I206" s="5">
        <f>4562-80</f>
        <v>4482</v>
      </c>
      <c r="J206" s="5">
        <f>55-21</f>
        <v>34</v>
      </c>
      <c r="K206" s="5">
        <v>126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6">
        <v>0</v>
      </c>
      <c r="S206" s="6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6">
        <v>21</v>
      </c>
      <c r="Z206" s="6">
        <v>39</v>
      </c>
      <c r="AA206" s="6">
        <v>86</v>
      </c>
      <c r="AB206" s="6"/>
      <c r="AC206" s="6">
        <v>402</v>
      </c>
      <c r="AD206" s="6">
        <v>2764</v>
      </c>
      <c r="AE206" s="6">
        <v>574</v>
      </c>
      <c r="AF206" s="6">
        <v>385</v>
      </c>
    </row>
    <row r="207" spans="1:32" s="2" customFormat="1" ht="15">
      <c r="A207" s="5" t="s">
        <v>216</v>
      </c>
      <c r="B207" s="13">
        <v>7</v>
      </c>
      <c r="C207" s="5">
        <v>26</v>
      </c>
      <c r="D207" s="5">
        <v>75</v>
      </c>
      <c r="E207" s="5">
        <v>0</v>
      </c>
      <c r="F207" s="5">
        <v>122</v>
      </c>
      <c r="G207" s="5">
        <v>0</v>
      </c>
      <c r="H207" s="5">
        <v>0</v>
      </c>
      <c r="I207" s="5">
        <v>604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26</v>
      </c>
      <c r="P207" s="5">
        <v>0</v>
      </c>
      <c r="Q207" s="5">
        <v>0</v>
      </c>
      <c r="R207" s="6">
        <v>0</v>
      </c>
      <c r="S207" s="6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6">
        <v>2</v>
      </c>
      <c r="Z207" s="6">
        <v>15</v>
      </c>
      <c r="AA207" s="6">
        <v>35</v>
      </c>
      <c r="AB207" s="6"/>
      <c r="AC207" s="6">
        <v>0</v>
      </c>
      <c r="AD207" s="6">
        <v>365</v>
      </c>
      <c r="AE207" s="6">
        <v>55</v>
      </c>
      <c r="AF207" s="6">
        <v>209</v>
      </c>
    </row>
    <row r="208" spans="1:32" s="2" customFormat="1" ht="15">
      <c r="A208" s="5" t="s">
        <v>217</v>
      </c>
      <c r="B208" s="13">
        <v>7</v>
      </c>
      <c r="C208" s="5">
        <v>106</v>
      </c>
      <c r="D208" s="5">
        <v>0</v>
      </c>
      <c r="E208" s="5">
        <v>28</v>
      </c>
      <c r="F208" s="5">
        <v>96</v>
      </c>
      <c r="G208" s="5">
        <v>0</v>
      </c>
      <c r="H208" s="5">
        <v>0</v>
      </c>
      <c r="I208" s="5">
        <v>513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6">
        <v>0</v>
      </c>
      <c r="S208" s="6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6">
        <v>5</v>
      </c>
      <c r="Z208" s="6">
        <v>0</v>
      </c>
      <c r="AA208" s="6">
        <v>10</v>
      </c>
      <c r="AB208" s="6"/>
      <c r="AC208" s="6">
        <v>0</v>
      </c>
      <c r="AD208" s="6">
        <v>279</v>
      </c>
      <c r="AE208" s="6">
        <v>65</v>
      </c>
      <c r="AF208" s="6"/>
    </row>
    <row r="209" spans="1:32" s="2" customFormat="1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</row>
    <row r="210" spans="1:32" s="2" customFormat="1" ht="15">
      <c r="A210" s="8" t="s">
        <v>218</v>
      </c>
      <c r="B210" s="8"/>
      <c r="C210" s="8"/>
      <c r="D210" s="8"/>
      <c r="E210" s="8"/>
      <c r="F210" s="8"/>
      <c r="G210" s="8"/>
      <c r="H210" s="8"/>
      <c r="I210" s="8">
        <v>0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>
        <v>0</v>
      </c>
      <c r="X210" s="8">
        <v>0</v>
      </c>
      <c r="Y210" s="8"/>
      <c r="Z210" s="8"/>
      <c r="AA210" s="8"/>
      <c r="AB210" s="8"/>
      <c r="AC210" s="8"/>
      <c r="AD210" s="8"/>
      <c r="AE210" s="8">
        <v>0</v>
      </c>
      <c r="AF210" s="8"/>
    </row>
    <row r="211" spans="1:32" s="2" customFormat="1" ht="15">
      <c r="A211" s="5" t="s">
        <v>219</v>
      </c>
      <c r="B211" s="13">
        <v>7</v>
      </c>
      <c r="C211" s="5">
        <v>39</v>
      </c>
      <c r="D211" s="5">
        <v>0</v>
      </c>
      <c r="E211" s="5">
        <v>14</v>
      </c>
      <c r="F211" s="5">
        <v>63</v>
      </c>
      <c r="G211" s="5">
        <v>0</v>
      </c>
      <c r="H211" s="5">
        <v>0</v>
      </c>
      <c r="I211" s="5">
        <v>419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6">
        <v>0</v>
      </c>
      <c r="S211" s="6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6">
        <v>0</v>
      </c>
      <c r="Z211" s="6">
        <v>39</v>
      </c>
      <c r="AA211" s="6">
        <v>10</v>
      </c>
      <c r="AB211" s="6"/>
      <c r="AC211" s="6">
        <v>0</v>
      </c>
      <c r="AD211" s="6">
        <v>231</v>
      </c>
      <c r="AE211" s="6">
        <v>85</v>
      </c>
      <c r="AF211" s="6">
        <v>39</v>
      </c>
    </row>
    <row r="212" spans="1:32" s="2" customFormat="1" ht="15">
      <c r="A212" s="5" t="s">
        <v>64</v>
      </c>
      <c r="B212" s="13">
        <v>5</v>
      </c>
      <c r="C212" s="5">
        <v>150</v>
      </c>
      <c r="D212" s="5">
        <v>28</v>
      </c>
      <c r="E212" s="5">
        <v>36</v>
      </c>
      <c r="F212" s="5">
        <v>193</v>
      </c>
      <c r="G212" s="5">
        <v>0</v>
      </c>
      <c r="H212" s="5">
        <v>0</v>
      </c>
      <c r="I212" s="5">
        <v>1108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6">
        <v>0</v>
      </c>
      <c r="S212" s="6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6">
        <v>0</v>
      </c>
      <c r="Z212" s="6">
        <v>18</v>
      </c>
      <c r="AA212" s="6"/>
      <c r="AB212" s="6"/>
      <c r="AC212" s="6">
        <v>0</v>
      </c>
      <c r="AD212" s="6">
        <v>677</v>
      </c>
      <c r="AE212" s="6">
        <v>154</v>
      </c>
      <c r="AF212" s="6">
        <v>193</v>
      </c>
    </row>
    <row r="213" spans="1:32" s="2" customFormat="1" ht="15">
      <c r="A213" s="5" t="s">
        <v>220</v>
      </c>
      <c r="B213" s="13">
        <v>5</v>
      </c>
      <c r="C213" s="5">
        <v>191</v>
      </c>
      <c r="D213" s="5">
        <v>0</v>
      </c>
      <c r="E213" s="5">
        <v>74</v>
      </c>
      <c r="F213" s="5">
        <v>147</v>
      </c>
      <c r="G213" s="5">
        <v>47</v>
      </c>
      <c r="H213" s="5">
        <v>0</v>
      </c>
      <c r="I213" s="5">
        <v>940</v>
      </c>
      <c r="J213" s="5">
        <v>0</v>
      </c>
      <c r="K213" s="5">
        <v>0</v>
      </c>
      <c r="L213" s="5">
        <v>0</v>
      </c>
      <c r="M213" s="5">
        <v>0</v>
      </c>
      <c r="N213" s="5">
        <v>115</v>
      </c>
      <c r="O213" s="5">
        <v>0</v>
      </c>
      <c r="P213" s="5">
        <v>0</v>
      </c>
      <c r="Q213" s="5">
        <v>0</v>
      </c>
      <c r="R213" s="6">
        <v>0</v>
      </c>
      <c r="S213" s="6">
        <v>0</v>
      </c>
      <c r="T213" s="5">
        <v>0</v>
      </c>
      <c r="U213" s="5">
        <v>0</v>
      </c>
      <c r="V213" s="5">
        <v>0</v>
      </c>
      <c r="W213" s="5">
        <v>33</v>
      </c>
      <c r="X213" s="5">
        <v>45</v>
      </c>
      <c r="Y213" s="6">
        <v>1</v>
      </c>
      <c r="Z213" s="6">
        <v>101</v>
      </c>
      <c r="AA213" s="6">
        <v>15</v>
      </c>
      <c r="AB213" s="6"/>
      <c r="AC213" s="6">
        <v>0</v>
      </c>
      <c r="AD213" s="6">
        <v>640</v>
      </c>
      <c r="AE213" s="6">
        <v>184</v>
      </c>
      <c r="AF213" s="6">
        <v>63</v>
      </c>
    </row>
    <row r="214" spans="1:32" s="2" customFormat="1" ht="15">
      <c r="A214" s="5" t="s">
        <v>221</v>
      </c>
      <c r="B214" s="13">
        <v>5</v>
      </c>
      <c r="C214" s="5">
        <v>61</v>
      </c>
      <c r="D214" s="5">
        <v>45</v>
      </c>
      <c r="E214" s="5">
        <v>0</v>
      </c>
      <c r="F214" s="5">
        <v>111</v>
      </c>
      <c r="G214" s="5">
        <v>0</v>
      </c>
      <c r="H214" s="5">
        <v>0</v>
      </c>
      <c r="I214" s="5">
        <v>634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6">
        <v>0</v>
      </c>
      <c r="S214" s="6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6">
        <v>1</v>
      </c>
      <c r="Z214" s="6">
        <v>12</v>
      </c>
      <c r="AA214" s="6"/>
      <c r="AB214" s="6"/>
      <c r="AC214" s="6">
        <v>0</v>
      </c>
      <c r="AD214" s="6">
        <v>409</v>
      </c>
      <c r="AE214" s="6">
        <v>83</v>
      </c>
      <c r="AF214" s="6">
        <v>183</v>
      </c>
    </row>
    <row r="215" spans="1:32" s="2" customFormat="1" ht="15">
      <c r="A215" s="5" t="s">
        <v>222</v>
      </c>
      <c r="B215" s="13">
        <v>7</v>
      </c>
      <c r="C215" s="5">
        <v>150</v>
      </c>
      <c r="D215" s="5">
        <v>0</v>
      </c>
      <c r="E215" s="5">
        <v>0</v>
      </c>
      <c r="F215" s="5">
        <v>43</v>
      </c>
      <c r="G215" s="5">
        <v>0</v>
      </c>
      <c r="H215" s="5">
        <v>0</v>
      </c>
      <c r="I215" s="5">
        <v>328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6">
        <v>0</v>
      </c>
      <c r="S215" s="6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6">
        <v>3</v>
      </c>
      <c r="Z215" s="6">
        <v>2</v>
      </c>
      <c r="AA215" s="6">
        <v>10</v>
      </c>
      <c r="AB215" s="6"/>
      <c r="AC215" s="6">
        <v>0</v>
      </c>
      <c r="AD215" s="6">
        <v>213</v>
      </c>
      <c r="AE215" s="6">
        <v>36</v>
      </c>
      <c r="AF215" s="6">
        <v>31</v>
      </c>
    </row>
    <row r="216" spans="1:32" s="2" customFormat="1" ht="15">
      <c r="A216" s="5" t="s">
        <v>223</v>
      </c>
      <c r="B216" s="13">
        <v>2</v>
      </c>
      <c r="C216" s="5">
        <f>2457+1228-40</f>
        <v>3645</v>
      </c>
      <c r="D216" s="5">
        <v>54</v>
      </c>
      <c r="E216" s="5">
        <v>107</v>
      </c>
      <c r="F216" s="5">
        <v>1100</v>
      </c>
      <c r="G216" s="5">
        <v>168</v>
      </c>
      <c r="H216" s="5">
        <v>19</v>
      </c>
      <c r="I216" s="5">
        <v>12360</v>
      </c>
      <c r="J216" s="5">
        <v>23</v>
      </c>
      <c r="K216" s="5"/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6">
        <v>48</v>
      </c>
      <c r="S216" s="6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6">
        <v>20</v>
      </c>
      <c r="Z216" s="6">
        <f>78-5</f>
        <v>73</v>
      </c>
      <c r="AA216" s="6">
        <v>345</v>
      </c>
      <c r="AB216" s="6"/>
      <c r="AC216" s="6">
        <v>285</v>
      </c>
      <c r="AD216" s="6">
        <v>6377</v>
      </c>
      <c r="AE216" s="6">
        <v>1720</v>
      </c>
      <c r="AF216" s="6">
        <v>455</v>
      </c>
    </row>
    <row r="217" spans="1:32" s="2" customFormat="1" ht="15">
      <c r="A217" s="5" t="s">
        <v>224</v>
      </c>
      <c r="B217" s="13">
        <v>7</v>
      </c>
      <c r="C217" s="5">
        <v>109</v>
      </c>
      <c r="D217" s="5">
        <v>76</v>
      </c>
      <c r="E217" s="5">
        <v>40</v>
      </c>
      <c r="F217" s="5">
        <v>66</v>
      </c>
      <c r="G217" s="5">
        <v>0</v>
      </c>
      <c r="H217" s="5">
        <v>0</v>
      </c>
      <c r="I217" s="5">
        <v>700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6">
        <v>0</v>
      </c>
      <c r="S217" s="6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6">
        <v>3</v>
      </c>
      <c r="Z217" s="6">
        <v>62</v>
      </c>
      <c r="AA217" s="6">
        <v>24</v>
      </c>
      <c r="AB217" s="6"/>
      <c r="AC217" s="6">
        <v>0</v>
      </c>
      <c r="AD217" s="6">
        <v>420</v>
      </c>
      <c r="AE217" s="6">
        <v>83</v>
      </c>
      <c r="AF217" s="6">
        <v>269</v>
      </c>
    </row>
    <row r="218" spans="1:32" s="2" customFormat="1" ht="15">
      <c r="A218" s="5" t="s">
        <v>225</v>
      </c>
      <c r="B218" s="13">
        <v>7</v>
      </c>
      <c r="C218" s="5">
        <v>84</v>
      </c>
      <c r="D218" s="5">
        <v>0</v>
      </c>
      <c r="E218" s="5">
        <v>0</v>
      </c>
      <c r="F218" s="5">
        <v>33</v>
      </c>
      <c r="G218" s="5">
        <v>0</v>
      </c>
      <c r="H218" s="5">
        <v>0</v>
      </c>
      <c r="I218" s="5">
        <v>299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6">
        <v>0</v>
      </c>
      <c r="S218" s="6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6">
        <v>1</v>
      </c>
      <c r="Z218" s="6">
        <v>19</v>
      </c>
      <c r="AA218" s="6"/>
      <c r="AB218" s="6"/>
      <c r="AC218" s="6">
        <v>0</v>
      </c>
      <c r="AD218" s="6">
        <v>167</v>
      </c>
      <c r="AE218" s="6">
        <v>32</v>
      </c>
      <c r="AF218" s="6">
        <v>40</v>
      </c>
    </row>
    <row r="219" spans="1:32" s="2" customFormat="1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</row>
    <row r="220" spans="1:32" s="2" customFormat="1" ht="15">
      <c r="A220" s="8" t="s">
        <v>226</v>
      </c>
      <c r="B220" s="8"/>
      <c r="C220" s="8"/>
      <c r="D220" s="8"/>
      <c r="E220" s="8"/>
      <c r="F220" s="8"/>
      <c r="G220" s="8"/>
      <c r="H220" s="8"/>
      <c r="I220" s="8">
        <v>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>
        <v>0</v>
      </c>
      <c r="X220" s="8">
        <v>0</v>
      </c>
      <c r="Y220" s="8"/>
      <c r="Z220" s="8"/>
      <c r="AA220" s="8"/>
      <c r="AB220" s="8"/>
      <c r="AC220" s="8"/>
      <c r="AD220" s="8"/>
      <c r="AE220" s="8">
        <v>0</v>
      </c>
      <c r="AF220" s="8"/>
    </row>
    <row r="221" spans="1:32" s="2" customFormat="1" ht="15">
      <c r="A221" s="5" t="s">
        <v>227</v>
      </c>
      <c r="B221" s="13">
        <v>7</v>
      </c>
      <c r="C221" s="5">
        <v>55</v>
      </c>
      <c r="D221" s="5">
        <v>0</v>
      </c>
      <c r="E221" s="5">
        <v>0</v>
      </c>
      <c r="F221" s="5">
        <v>21</v>
      </c>
      <c r="G221" s="5">
        <v>0</v>
      </c>
      <c r="H221" s="5">
        <v>0</v>
      </c>
      <c r="I221" s="5">
        <v>167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6">
        <v>0</v>
      </c>
      <c r="S221" s="6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6">
        <v>0</v>
      </c>
      <c r="Z221" s="6">
        <v>0</v>
      </c>
      <c r="AA221" s="6">
        <v>19</v>
      </c>
      <c r="AB221" s="6"/>
      <c r="AC221" s="6">
        <v>0</v>
      </c>
      <c r="AD221" s="6">
        <v>122</v>
      </c>
      <c r="AE221" s="6">
        <v>18</v>
      </c>
      <c r="AF221" s="6">
        <v>81</v>
      </c>
    </row>
    <row r="222" spans="1:32" s="2" customFormat="1" ht="15">
      <c r="A222" s="5" t="s">
        <v>228</v>
      </c>
      <c r="B222" s="13">
        <v>7</v>
      </c>
      <c r="C222" s="5">
        <v>50</v>
      </c>
      <c r="D222" s="5">
        <v>90</v>
      </c>
      <c r="E222" s="5">
        <v>0</v>
      </c>
      <c r="F222" s="5">
        <v>157</v>
      </c>
      <c r="G222" s="5">
        <v>23</v>
      </c>
      <c r="H222" s="5">
        <v>0</v>
      </c>
      <c r="I222" s="5">
        <v>876</v>
      </c>
      <c r="J222" s="5">
        <v>0</v>
      </c>
      <c r="K222" s="5">
        <v>0</v>
      </c>
      <c r="L222" s="5">
        <v>0</v>
      </c>
      <c r="M222" s="5">
        <v>23</v>
      </c>
      <c r="N222" s="5">
        <v>0</v>
      </c>
      <c r="O222" s="5">
        <v>0</v>
      </c>
      <c r="P222" s="5">
        <v>0</v>
      </c>
      <c r="Q222" s="5">
        <v>0</v>
      </c>
      <c r="R222" s="6">
        <v>0</v>
      </c>
      <c r="S222" s="6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6">
        <v>2</v>
      </c>
      <c r="Z222" s="6">
        <v>11</v>
      </c>
      <c r="AA222" s="6">
        <v>30</v>
      </c>
      <c r="AB222" s="6"/>
      <c r="AC222" s="6">
        <v>0</v>
      </c>
      <c r="AD222" s="6">
        <v>565</v>
      </c>
      <c r="AE222" s="6">
        <v>89</v>
      </c>
      <c r="AF222" s="6">
        <v>462</v>
      </c>
    </row>
    <row r="223" spans="1:32" s="2" customFormat="1" ht="15">
      <c r="A223" s="5" t="s">
        <v>229</v>
      </c>
      <c r="B223" s="13">
        <v>7</v>
      </c>
      <c r="C223" s="5">
        <v>270</v>
      </c>
      <c r="D223" s="5">
        <v>208</v>
      </c>
      <c r="E223" s="5">
        <v>44</v>
      </c>
      <c r="F223" s="5">
        <v>452</v>
      </c>
      <c r="G223" s="5">
        <v>71</v>
      </c>
      <c r="H223" s="5">
        <v>0</v>
      </c>
      <c r="I223" s="5">
        <f>2600-25</f>
        <v>2575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/>
      <c r="P223" s="5">
        <v>60</v>
      </c>
      <c r="Q223" s="5">
        <v>0</v>
      </c>
      <c r="R223" s="6">
        <v>0</v>
      </c>
      <c r="S223" s="6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6">
        <v>2</v>
      </c>
      <c r="Z223" s="6">
        <v>34</v>
      </c>
      <c r="AA223" s="6">
        <v>29</v>
      </c>
      <c r="AB223" s="6"/>
      <c r="AC223" s="6">
        <v>44</v>
      </c>
      <c r="AD223" s="6">
        <v>1698</v>
      </c>
      <c r="AE223" s="6">
        <v>275</v>
      </c>
      <c r="AF223" s="6">
        <v>971</v>
      </c>
    </row>
    <row r="224" spans="1:32" s="2" customFormat="1" ht="15">
      <c r="A224" s="5" t="s">
        <v>230</v>
      </c>
      <c r="B224" s="13">
        <v>7</v>
      </c>
      <c r="C224" s="5">
        <v>0</v>
      </c>
      <c r="D224" s="5">
        <v>82</v>
      </c>
      <c r="E224" s="5">
        <v>0</v>
      </c>
      <c r="F224" s="5">
        <v>85</v>
      </c>
      <c r="G224" s="5">
        <v>62</v>
      </c>
      <c r="H224" s="5">
        <v>0</v>
      </c>
      <c r="I224" s="5">
        <v>501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6">
        <v>0</v>
      </c>
      <c r="S224" s="6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6">
        <v>0</v>
      </c>
      <c r="Z224" s="6">
        <v>45</v>
      </c>
      <c r="AA224" s="6">
        <v>17</v>
      </c>
      <c r="AB224" s="6"/>
      <c r="AC224" s="6">
        <v>0</v>
      </c>
      <c r="AD224" s="6">
        <v>451</v>
      </c>
      <c r="AE224" s="6">
        <v>113</v>
      </c>
      <c r="AF224" s="6">
        <v>168</v>
      </c>
    </row>
    <row r="225" spans="1:32" s="2" customFormat="1" ht="15">
      <c r="A225" s="5" t="s">
        <v>231</v>
      </c>
      <c r="B225" s="13">
        <v>4</v>
      </c>
      <c r="C225" s="5">
        <v>622</v>
      </c>
      <c r="D225" s="5">
        <v>43</v>
      </c>
      <c r="E225" s="5">
        <v>41</v>
      </c>
      <c r="F225" s="5">
        <v>633</v>
      </c>
      <c r="G225" s="5">
        <v>42</v>
      </c>
      <c r="H225" s="5">
        <v>0</v>
      </c>
      <c r="I225" s="5">
        <v>3640</v>
      </c>
      <c r="J225" s="5">
        <v>20</v>
      </c>
      <c r="K225" s="5">
        <v>194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6">
        <v>0</v>
      </c>
      <c r="S225" s="6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6">
        <v>4</v>
      </c>
      <c r="Z225" s="6">
        <v>48</v>
      </c>
      <c r="AA225" s="6">
        <v>110</v>
      </c>
      <c r="AB225" s="6"/>
      <c r="AC225" s="6">
        <v>275</v>
      </c>
      <c r="AD225" s="6">
        <v>2161</v>
      </c>
      <c r="AE225" s="6">
        <v>642</v>
      </c>
      <c r="AF225" s="6">
        <v>117</v>
      </c>
    </row>
    <row r="226" spans="1:32" s="2" customFormat="1" ht="15">
      <c r="A226" s="5" t="s">
        <v>232</v>
      </c>
      <c r="B226" s="13">
        <v>7</v>
      </c>
      <c r="C226" s="5">
        <v>40</v>
      </c>
      <c r="D226" s="5">
        <v>24</v>
      </c>
      <c r="E226" s="5">
        <v>0</v>
      </c>
      <c r="F226" s="5">
        <v>69</v>
      </c>
      <c r="G226" s="5">
        <v>16</v>
      </c>
      <c r="H226" s="5">
        <v>0</v>
      </c>
      <c r="I226" s="5">
        <v>349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6">
        <v>0</v>
      </c>
      <c r="S226" s="6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6">
        <v>0</v>
      </c>
      <c r="Z226" s="6">
        <v>6</v>
      </c>
      <c r="AA226" s="6">
        <v>7</v>
      </c>
      <c r="AB226" s="6"/>
      <c r="AC226" s="6">
        <v>0</v>
      </c>
      <c r="AD226" s="6">
        <v>272</v>
      </c>
      <c r="AE226" s="6">
        <v>12</v>
      </c>
      <c r="AF226" s="6">
        <v>147</v>
      </c>
    </row>
    <row r="227" spans="1:32" s="2" customFormat="1" ht="15">
      <c r="A227" s="5" t="s">
        <v>233</v>
      </c>
      <c r="B227" s="13">
        <v>5</v>
      </c>
      <c r="C227" s="5">
        <v>251</v>
      </c>
      <c r="D227" s="5">
        <v>0</v>
      </c>
      <c r="E227" s="5">
        <v>19</v>
      </c>
      <c r="F227" s="5">
        <v>198</v>
      </c>
      <c r="G227" s="5">
        <v>0</v>
      </c>
      <c r="H227" s="5">
        <v>0</v>
      </c>
      <c r="I227" s="5">
        <v>1222</v>
      </c>
      <c r="J227" s="5">
        <v>0</v>
      </c>
      <c r="K227" s="5">
        <v>0</v>
      </c>
      <c r="L227" s="5">
        <v>0</v>
      </c>
      <c r="M227" s="5">
        <v>0</v>
      </c>
      <c r="N227" s="5">
        <v>20</v>
      </c>
      <c r="O227" s="5">
        <v>0</v>
      </c>
      <c r="P227" s="5">
        <v>133</v>
      </c>
      <c r="Q227" s="5">
        <v>0</v>
      </c>
      <c r="R227" s="6">
        <v>0</v>
      </c>
      <c r="S227" s="6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6">
        <v>1</v>
      </c>
      <c r="Z227" s="6">
        <v>58</v>
      </c>
      <c r="AA227" s="6">
        <v>40</v>
      </c>
      <c r="AB227" s="6"/>
      <c r="AC227" s="6">
        <v>0</v>
      </c>
      <c r="AD227" s="6">
        <v>677</v>
      </c>
      <c r="AE227" s="6">
        <v>162</v>
      </c>
      <c r="AF227" s="6">
        <v>224</v>
      </c>
    </row>
    <row r="228" spans="1:32" s="2" customFormat="1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29" spans="1:32" s="2" customFormat="1" ht="15">
      <c r="A229" s="8" t="s">
        <v>234</v>
      </c>
      <c r="B229" s="8"/>
      <c r="C229" s="8"/>
      <c r="D229" s="8"/>
      <c r="E229" s="8"/>
      <c r="F229" s="8"/>
      <c r="G229" s="8"/>
      <c r="H229" s="8"/>
      <c r="I229" s="8">
        <v>0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>
        <v>0</v>
      </c>
      <c r="X229" s="8">
        <v>0</v>
      </c>
      <c r="Y229" s="8"/>
      <c r="Z229" s="8"/>
      <c r="AA229" s="8"/>
      <c r="AB229" s="8"/>
      <c r="AC229" s="8"/>
      <c r="AD229" s="8"/>
      <c r="AE229" s="8">
        <v>0</v>
      </c>
      <c r="AF229" s="8"/>
    </row>
    <row r="230" spans="1:32" s="2" customFormat="1" ht="15">
      <c r="A230" s="5" t="s">
        <v>235</v>
      </c>
      <c r="B230" s="13">
        <v>7</v>
      </c>
      <c r="C230" s="5">
        <v>141</v>
      </c>
      <c r="D230" s="5">
        <v>45</v>
      </c>
      <c r="E230" s="5">
        <v>0</v>
      </c>
      <c r="F230" s="5">
        <v>175</v>
      </c>
      <c r="G230" s="5">
        <v>167</v>
      </c>
      <c r="H230" s="5">
        <v>0</v>
      </c>
      <c r="I230" s="5">
        <v>1530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103</v>
      </c>
      <c r="P230" s="5">
        <v>0</v>
      </c>
      <c r="Q230" s="5">
        <v>0</v>
      </c>
      <c r="R230" s="6">
        <v>0</v>
      </c>
      <c r="S230" s="6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6">
        <v>0</v>
      </c>
      <c r="Z230" s="6">
        <v>99</v>
      </c>
      <c r="AA230" s="6">
        <v>15</v>
      </c>
      <c r="AB230" s="6"/>
      <c r="AC230" s="6">
        <v>0</v>
      </c>
      <c r="AD230" s="6">
        <v>1098</v>
      </c>
      <c r="AE230" s="6">
        <v>236</v>
      </c>
      <c r="AF230" s="6">
        <v>155</v>
      </c>
    </row>
    <row r="231" spans="1:32" s="2" customFormat="1" ht="15">
      <c r="A231" s="5" t="s">
        <v>236</v>
      </c>
      <c r="B231" s="13">
        <v>5</v>
      </c>
      <c r="C231" s="5">
        <v>302</v>
      </c>
      <c r="D231" s="5">
        <v>195</v>
      </c>
      <c r="E231" s="5">
        <v>21</v>
      </c>
      <c r="F231" s="5">
        <v>440</v>
      </c>
      <c r="G231" s="5">
        <v>217</v>
      </c>
      <c r="H231" s="5">
        <v>0</v>
      </c>
      <c r="I231" s="5">
        <v>3640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6">
        <f>17+9-4+2</f>
        <v>24</v>
      </c>
      <c r="S231" s="6">
        <v>9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6">
        <v>1</v>
      </c>
      <c r="Z231" s="6">
        <v>128</v>
      </c>
      <c r="AA231" s="6">
        <v>68</v>
      </c>
      <c r="AB231" s="6"/>
      <c r="AC231" s="6">
        <v>161</v>
      </c>
      <c r="AD231" s="6">
        <v>2433</v>
      </c>
      <c r="AE231" s="6">
        <v>487</v>
      </c>
      <c r="AF231" s="6">
        <v>369</v>
      </c>
    </row>
    <row r="232" spans="1:32" s="2" customFormat="1" ht="15">
      <c r="A232" s="5" t="s">
        <v>237</v>
      </c>
      <c r="B232" s="13">
        <v>3</v>
      </c>
      <c r="C232" s="5">
        <v>1427</v>
      </c>
      <c r="D232" s="5">
        <v>141</v>
      </c>
      <c r="E232" s="5">
        <v>108</v>
      </c>
      <c r="F232" s="5">
        <v>1539</v>
      </c>
      <c r="G232" s="5">
        <v>1035</v>
      </c>
      <c r="H232" s="5">
        <v>14</v>
      </c>
      <c r="I232" s="5">
        <f>11676-100</f>
        <v>11576</v>
      </c>
      <c r="J232" s="5">
        <v>37</v>
      </c>
      <c r="K232" s="5">
        <v>290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6">
        <v>0</v>
      </c>
      <c r="S232" s="6">
        <v>0</v>
      </c>
      <c r="T232" s="5">
        <v>0</v>
      </c>
      <c r="U232" s="5">
        <v>0</v>
      </c>
      <c r="V232" s="5">
        <v>0</v>
      </c>
      <c r="W232" s="5">
        <v>83</v>
      </c>
      <c r="X232" s="5"/>
      <c r="Y232" s="6">
        <v>6</v>
      </c>
      <c r="Z232" s="6">
        <v>270</v>
      </c>
      <c r="AA232" s="6">
        <v>155</v>
      </c>
      <c r="AB232" s="6"/>
      <c r="AC232" s="6">
        <v>97</v>
      </c>
      <c r="AD232" s="6">
        <v>8023</v>
      </c>
      <c r="AE232" s="6">
        <v>1441</v>
      </c>
      <c r="AF232" s="6">
        <v>715</v>
      </c>
    </row>
    <row r="233" spans="1:32" s="2" customFormat="1" ht="15">
      <c r="A233" s="5" t="s">
        <v>238</v>
      </c>
      <c r="B233" s="13">
        <v>6</v>
      </c>
      <c r="C233" s="5">
        <v>210</v>
      </c>
      <c r="D233" s="5">
        <v>54</v>
      </c>
      <c r="E233" s="5">
        <v>36</v>
      </c>
      <c r="F233" s="5">
        <v>103</v>
      </c>
      <c r="G233" s="5">
        <v>76</v>
      </c>
      <c r="H233" s="5">
        <v>0</v>
      </c>
      <c r="I233" s="5">
        <v>1501</v>
      </c>
      <c r="J233" s="5">
        <v>0</v>
      </c>
      <c r="K233" s="5">
        <v>0</v>
      </c>
      <c r="L233" s="5">
        <v>0</v>
      </c>
      <c r="M233" s="5">
        <v>18</v>
      </c>
      <c r="N233" s="5">
        <v>0</v>
      </c>
      <c r="O233" s="5">
        <v>0</v>
      </c>
      <c r="P233" s="5">
        <v>0</v>
      </c>
      <c r="Q233" s="5">
        <v>0</v>
      </c>
      <c r="R233" s="6">
        <v>0</v>
      </c>
      <c r="S233" s="6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6">
        <v>0</v>
      </c>
      <c r="Z233" s="6">
        <v>83</v>
      </c>
      <c r="AA233" s="6">
        <v>9</v>
      </c>
      <c r="AB233" s="6"/>
      <c r="AC233" s="6">
        <v>0</v>
      </c>
      <c r="AD233" s="6">
        <v>901</v>
      </c>
      <c r="AE233" s="6">
        <v>206</v>
      </c>
      <c r="AF233" s="6">
        <v>101</v>
      </c>
    </row>
    <row r="234" spans="1:32" s="2" customFormat="1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 spans="1:32" s="2" customFormat="1" ht="15">
      <c r="A235" s="8" t="s">
        <v>239</v>
      </c>
      <c r="B235" s="8"/>
      <c r="C235" s="8"/>
      <c r="D235" s="8"/>
      <c r="E235" s="8"/>
      <c r="F235" s="8"/>
      <c r="G235" s="8"/>
      <c r="H235" s="8"/>
      <c r="I235" s="8">
        <v>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>
        <v>0</v>
      </c>
      <c r="X235" s="8">
        <v>0</v>
      </c>
      <c r="Y235" s="8"/>
      <c r="Z235" s="8"/>
      <c r="AA235" s="8"/>
      <c r="AB235" s="8"/>
      <c r="AC235" s="8"/>
      <c r="AD235" s="8"/>
      <c r="AE235" s="8">
        <v>0</v>
      </c>
      <c r="AF235" s="8"/>
    </row>
    <row r="236" spans="1:32" s="2" customFormat="1" ht="15">
      <c r="A236" s="5" t="s">
        <v>240</v>
      </c>
      <c r="B236" s="13">
        <v>7</v>
      </c>
      <c r="C236" s="5">
        <v>0</v>
      </c>
      <c r="D236" s="5">
        <v>64</v>
      </c>
      <c r="E236" s="5"/>
      <c r="F236" s="5">
        <v>52</v>
      </c>
      <c r="G236" s="5"/>
      <c r="H236" s="5"/>
      <c r="I236" s="5">
        <f>300+15</f>
        <v>315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16</v>
      </c>
      <c r="Q236" s="5">
        <v>0</v>
      </c>
      <c r="R236" s="6">
        <v>0</v>
      </c>
      <c r="S236" s="6">
        <v>0</v>
      </c>
      <c r="T236" s="5">
        <v>0</v>
      </c>
      <c r="U236" s="5">
        <v>0</v>
      </c>
      <c r="V236" s="5">
        <f>14-14</f>
        <v>0</v>
      </c>
      <c r="W236" s="5">
        <v>0</v>
      </c>
      <c r="X236" s="5">
        <v>0</v>
      </c>
      <c r="Y236" s="6">
        <v>0</v>
      </c>
      <c r="Z236" s="6">
        <v>0</v>
      </c>
      <c r="AA236" s="6">
        <v>16</v>
      </c>
      <c r="AB236" s="6"/>
      <c r="AC236" s="6">
        <v>14</v>
      </c>
      <c r="AD236" s="6">
        <v>115</v>
      </c>
      <c r="AE236" s="6">
        <v>16</v>
      </c>
      <c r="AF236" s="6">
        <v>127</v>
      </c>
    </row>
    <row r="237" spans="1:32" s="2" customFormat="1" ht="15">
      <c r="A237" s="5" t="s">
        <v>241</v>
      </c>
      <c r="B237" s="13">
        <v>6</v>
      </c>
      <c r="C237" s="5">
        <v>49</v>
      </c>
      <c r="D237" s="5">
        <v>16</v>
      </c>
      <c r="E237" s="5">
        <v>0</v>
      </c>
      <c r="F237" s="5">
        <v>49</v>
      </c>
      <c r="G237" s="5">
        <v>0</v>
      </c>
      <c r="H237" s="5">
        <v>0</v>
      </c>
      <c r="I237" s="5">
        <v>273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6">
        <v>0</v>
      </c>
      <c r="S237" s="6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6">
        <v>0</v>
      </c>
      <c r="Z237" s="6">
        <v>7</v>
      </c>
      <c r="AA237" s="6">
        <v>1</v>
      </c>
      <c r="AB237" s="6"/>
      <c r="AC237" s="6">
        <v>0</v>
      </c>
      <c r="AD237" s="6">
        <v>148</v>
      </c>
      <c r="AE237" s="6">
        <v>0</v>
      </c>
      <c r="AF237" s="6"/>
    </row>
    <row r="238" spans="1:32" s="2" customFormat="1" ht="15">
      <c r="A238" s="5" t="s">
        <v>242</v>
      </c>
      <c r="B238" s="13">
        <v>7</v>
      </c>
      <c r="C238" s="5">
        <v>155</v>
      </c>
      <c r="D238" s="5">
        <v>75</v>
      </c>
      <c r="E238" s="5">
        <v>45</v>
      </c>
      <c r="F238" s="5">
        <v>61</v>
      </c>
      <c r="G238" s="5">
        <v>20</v>
      </c>
      <c r="H238" s="5">
        <v>0</v>
      </c>
      <c r="I238" s="5">
        <v>922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6">
        <v>0</v>
      </c>
      <c r="S238" s="6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6">
        <v>5</v>
      </c>
      <c r="Z238" s="6">
        <v>22</v>
      </c>
      <c r="AA238" s="6">
        <v>26</v>
      </c>
      <c r="AB238" s="6"/>
      <c r="AC238" s="6">
        <v>44</v>
      </c>
      <c r="AD238" s="6">
        <v>464</v>
      </c>
      <c r="AE238" s="6">
        <v>172</v>
      </c>
      <c r="AF238" s="6">
        <v>79</v>
      </c>
    </row>
    <row r="239" spans="1:32" s="2" customFormat="1" ht="15">
      <c r="A239" s="5" t="s">
        <v>243</v>
      </c>
      <c r="B239" s="13">
        <v>7</v>
      </c>
      <c r="C239" s="5">
        <v>102</v>
      </c>
      <c r="D239" s="5">
        <v>64</v>
      </c>
      <c r="E239" s="5">
        <v>0</v>
      </c>
      <c r="F239" s="5">
        <v>128</v>
      </c>
      <c r="G239" s="5">
        <v>14</v>
      </c>
      <c r="H239" s="5">
        <v>0</v>
      </c>
      <c r="I239" s="5">
        <v>704</v>
      </c>
      <c r="J239" s="5">
        <v>0</v>
      </c>
      <c r="K239" s="5">
        <v>0</v>
      </c>
      <c r="L239" s="5">
        <v>0</v>
      </c>
      <c r="M239" s="5">
        <v>0</v>
      </c>
      <c r="N239" s="5">
        <v>23</v>
      </c>
      <c r="O239" s="5">
        <v>102</v>
      </c>
      <c r="P239" s="5">
        <v>0</v>
      </c>
      <c r="Q239" s="5">
        <v>0</v>
      </c>
      <c r="R239" s="6">
        <v>0</v>
      </c>
      <c r="S239" s="6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6">
        <v>0</v>
      </c>
      <c r="Z239" s="6">
        <v>25</v>
      </c>
      <c r="AA239" s="6">
        <v>24</v>
      </c>
      <c r="AB239" s="6"/>
      <c r="AC239" s="6">
        <v>0</v>
      </c>
      <c r="AD239" s="6">
        <v>404</v>
      </c>
      <c r="AE239" s="6">
        <v>87</v>
      </c>
      <c r="AF239" s="6"/>
    </row>
    <row r="240" spans="1:32" s="2" customFormat="1" ht="15">
      <c r="A240" s="5" t="s">
        <v>244</v>
      </c>
      <c r="B240" s="13">
        <v>6</v>
      </c>
      <c r="C240" s="5">
        <v>134</v>
      </c>
      <c r="D240" s="5">
        <v>34</v>
      </c>
      <c r="E240" s="5">
        <v>20</v>
      </c>
      <c r="F240" s="5">
        <v>151</v>
      </c>
      <c r="G240" s="5">
        <v>0</v>
      </c>
      <c r="H240" s="5">
        <v>0</v>
      </c>
      <c r="I240" s="5">
        <v>1045</v>
      </c>
      <c r="J240" s="5">
        <v>0</v>
      </c>
      <c r="K240" s="5">
        <v>0</v>
      </c>
      <c r="L240" s="5">
        <v>0</v>
      </c>
      <c r="M240" s="5">
        <v>0</v>
      </c>
      <c r="N240" s="5">
        <v>40</v>
      </c>
      <c r="O240" s="5">
        <v>62</v>
      </c>
      <c r="P240" s="5">
        <v>0</v>
      </c>
      <c r="Q240" s="5">
        <v>0</v>
      </c>
      <c r="R240" s="6">
        <v>0</v>
      </c>
      <c r="S240" s="6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6">
        <v>0</v>
      </c>
      <c r="Z240" s="6">
        <v>44</v>
      </c>
      <c r="AA240" s="6">
        <v>24</v>
      </c>
      <c r="AB240" s="6"/>
      <c r="AC240" s="6">
        <v>23</v>
      </c>
      <c r="AD240" s="6">
        <f>493</f>
        <v>493</v>
      </c>
      <c r="AE240" s="6">
        <v>160</v>
      </c>
      <c r="AF240" s="6">
        <v>64</v>
      </c>
    </row>
    <row r="241" spans="1:32" s="2" customFormat="1" ht="15">
      <c r="A241" s="5" t="s">
        <v>245</v>
      </c>
      <c r="B241" s="13">
        <v>6</v>
      </c>
      <c r="C241" s="5">
        <f>121-30</f>
        <v>91</v>
      </c>
      <c r="D241" s="5">
        <v>67</v>
      </c>
      <c r="E241" s="5">
        <v>18</v>
      </c>
      <c r="F241" s="5">
        <f>94+30</f>
        <v>124</v>
      </c>
      <c r="G241" s="5">
        <v>0</v>
      </c>
      <c r="H241" s="5">
        <v>0</v>
      </c>
      <c r="I241" s="5">
        <v>900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6">
        <v>0</v>
      </c>
      <c r="S241" s="6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6">
        <v>2</v>
      </c>
      <c r="Z241" s="6">
        <v>26</v>
      </c>
      <c r="AA241" s="6">
        <v>24</v>
      </c>
      <c r="AB241" s="6"/>
      <c r="AC241" s="6">
        <v>0</v>
      </c>
      <c r="AD241" s="6">
        <v>494</v>
      </c>
      <c r="AE241" s="6">
        <v>91</v>
      </c>
      <c r="AF241" s="6">
        <v>252</v>
      </c>
    </row>
    <row r="242" spans="1:32" s="2" customFormat="1" ht="15">
      <c r="A242" s="5" t="s">
        <v>246</v>
      </c>
      <c r="B242" s="13">
        <v>6</v>
      </c>
      <c r="C242" s="5">
        <v>168</v>
      </c>
      <c r="D242" s="5">
        <v>23</v>
      </c>
      <c r="E242" s="5">
        <v>42</v>
      </c>
      <c r="F242" s="5">
        <v>41</v>
      </c>
      <c r="G242" s="5">
        <v>0</v>
      </c>
      <c r="H242" s="5">
        <v>0</v>
      </c>
      <c r="I242" s="5">
        <v>539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6">
        <v>0</v>
      </c>
      <c r="S242" s="6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6">
        <v>0</v>
      </c>
      <c r="Z242" s="6">
        <v>12</v>
      </c>
      <c r="AA242" s="6">
        <v>6</v>
      </c>
      <c r="AB242" s="6"/>
      <c r="AC242" s="6">
        <v>0</v>
      </c>
      <c r="AD242" s="6">
        <v>233</v>
      </c>
      <c r="AE242" s="6">
        <v>79</v>
      </c>
      <c r="AF242" s="6">
        <v>62</v>
      </c>
    </row>
    <row r="243" spans="1:32" s="2" customFormat="1" ht="15">
      <c r="A243" s="5" t="s">
        <v>247</v>
      </c>
      <c r="B243" s="13">
        <v>7</v>
      </c>
      <c r="C243" s="5">
        <v>99</v>
      </c>
      <c r="D243" s="5">
        <v>53</v>
      </c>
      <c r="E243" s="5">
        <v>15</v>
      </c>
      <c r="F243" s="5">
        <v>158</v>
      </c>
      <c r="G243" s="5">
        <v>4</v>
      </c>
      <c r="H243" s="5">
        <v>0</v>
      </c>
      <c r="I243" s="5">
        <v>1043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6">
        <v>0</v>
      </c>
      <c r="S243" s="6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6">
        <v>0</v>
      </c>
      <c r="Z243" s="6">
        <v>5</v>
      </c>
      <c r="AA243" s="6">
        <v>15</v>
      </c>
      <c r="AB243" s="6"/>
      <c r="AC243" s="6">
        <v>0</v>
      </c>
      <c r="AD243" s="6">
        <v>536</v>
      </c>
      <c r="AE243" s="6">
        <v>87</v>
      </c>
      <c r="AF243" s="6">
        <v>347</v>
      </c>
    </row>
    <row r="244" spans="1:32" s="2" customFormat="1" ht="15">
      <c r="A244" s="5" t="s">
        <v>248</v>
      </c>
      <c r="B244" s="13">
        <v>4</v>
      </c>
      <c r="C244" s="5">
        <v>586</v>
      </c>
      <c r="D244" s="5">
        <v>67</v>
      </c>
      <c r="E244" s="5">
        <v>200</v>
      </c>
      <c r="F244" s="5">
        <v>660</v>
      </c>
      <c r="G244" s="5">
        <v>9</v>
      </c>
      <c r="H244" s="5">
        <v>0</v>
      </c>
      <c r="I244" s="5">
        <v>3488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21</v>
      </c>
      <c r="P244" s="5">
        <v>0</v>
      </c>
      <c r="Q244" s="5">
        <v>0</v>
      </c>
      <c r="R244" s="6">
        <v>0</v>
      </c>
      <c r="S244" s="6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6">
        <v>3</v>
      </c>
      <c r="Z244" s="6">
        <v>59</v>
      </c>
      <c r="AA244" s="6">
        <v>194</v>
      </c>
      <c r="AB244" s="6"/>
      <c r="AC244" s="6">
        <v>212</v>
      </c>
      <c r="AD244" s="6">
        <v>1937</v>
      </c>
      <c r="AE244" s="6">
        <v>627</v>
      </c>
      <c r="AF244" s="6">
        <v>108</v>
      </c>
    </row>
    <row r="245" spans="1:32" s="2" customFormat="1" ht="15">
      <c r="A245" s="5" t="s">
        <v>249</v>
      </c>
      <c r="B245" s="13">
        <v>6</v>
      </c>
      <c r="C245" s="5">
        <v>85</v>
      </c>
      <c r="D245" s="5">
        <v>19</v>
      </c>
      <c r="E245" s="5">
        <v>36</v>
      </c>
      <c r="F245" s="5">
        <v>112</v>
      </c>
      <c r="G245" s="5">
        <v>0</v>
      </c>
      <c r="H245" s="5">
        <v>0</v>
      </c>
      <c r="I245" s="5">
        <v>473</v>
      </c>
      <c r="J245" s="5">
        <v>0</v>
      </c>
      <c r="K245" s="5">
        <f>67-4</f>
        <v>63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6">
        <v>0</v>
      </c>
      <c r="S245" s="6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6">
        <v>1</v>
      </c>
      <c r="Z245" s="6">
        <v>8</v>
      </c>
      <c r="AA245" s="6">
        <v>19</v>
      </c>
      <c r="AB245" s="6"/>
      <c r="AC245" s="6">
        <v>0</v>
      </c>
      <c r="AD245" s="6">
        <v>312</v>
      </c>
      <c r="AE245" s="6">
        <v>95</v>
      </c>
      <c r="AF245" s="6">
        <v>43</v>
      </c>
    </row>
    <row r="246" spans="1:32" s="2" customFormat="1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</row>
    <row r="247" spans="1:32" s="2" customFormat="1" ht="15">
      <c r="A247" s="15" t="s">
        <v>250</v>
      </c>
      <c r="B247" s="14">
        <v>1</v>
      </c>
      <c r="C247" s="11">
        <f>26512+700+100</f>
        <v>27312</v>
      </c>
      <c r="D247" s="11">
        <v>189</v>
      </c>
      <c r="E247" s="11">
        <f>4960+200</f>
        <v>5160</v>
      </c>
      <c r="F247" s="11">
        <f>6731+211</f>
        <v>6942</v>
      </c>
      <c r="G247" s="11">
        <v>1893</v>
      </c>
      <c r="H247" s="11">
        <v>338</v>
      </c>
      <c r="I247" s="11">
        <f>87420</f>
        <v>87420</v>
      </c>
      <c r="J247" s="11">
        <f>841-272+146</f>
        <v>715</v>
      </c>
      <c r="K247" s="11">
        <f>1003-167+129</f>
        <v>965</v>
      </c>
      <c r="L247" s="11">
        <v>93</v>
      </c>
      <c r="M247" s="11">
        <v>0</v>
      </c>
      <c r="N247" s="11">
        <v>95</v>
      </c>
      <c r="O247" s="11">
        <v>0</v>
      </c>
      <c r="P247" s="11">
        <v>78</v>
      </c>
      <c r="Q247" s="11">
        <v>119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565</v>
      </c>
      <c r="X247" s="11">
        <v>151</v>
      </c>
      <c r="Y247" s="11">
        <v>286</v>
      </c>
      <c r="Z247" s="11">
        <v>1026</v>
      </c>
      <c r="AA247" s="11">
        <v>1245</v>
      </c>
      <c r="AB247" s="11">
        <v>157</v>
      </c>
      <c r="AC247" s="11">
        <v>102</v>
      </c>
      <c r="AD247" s="11">
        <f>42507</f>
        <v>42507</v>
      </c>
      <c r="AE247" s="11">
        <f>14414-997</f>
        <v>13417</v>
      </c>
      <c r="AF247" s="11">
        <v>93</v>
      </c>
    </row>
    <row r="248" spans="1:32" s="2" customFormat="1" ht="15">
      <c r="A248" s="8" t="s">
        <v>251</v>
      </c>
      <c r="B248" s="8"/>
      <c r="C248" s="11"/>
      <c r="D248" s="11"/>
      <c r="E248" s="11"/>
      <c r="F248" s="11"/>
      <c r="G248" s="11"/>
      <c r="H248" s="11"/>
      <c r="I248" s="11">
        <v>0</v>
      </c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>
        <v>0</v>
      </c>
      <c r="X248" s="11">
        <v>0</v>
      </c>
      <c r="Y248" s="11"/>
      <c r="Z248" s="11"/>
      <c r="AA248" s="11"/>
      <c r="AB248" s="11"/>
      <c r="AC248" s="11"/>
      <c r="AD248" s="11"/>
      <c r="AE248" s="11">
        <v>0</v>
      </c>
      <c r="AF248" s="11"/>
    </row>
    <row r="249" spans="1:32" s="2" customFormat="1" ht="15">
      <c r="A249" s="5" t="s">
        <v>252</v>
      </c>
      <c r="B249" s="13">
        <v>7</v>
      </c>
      <c r="C249" s="5">
        <v>38</v>
      </c>
      <c r="D249" s="5">
        <v>0</v>
      </c>
      <c r="E249" s="5">
        <v>0</v>
      </c>
      <c r="F249" s="5">
        <v>24</v>
      </c>
      <c r="G249" s="5">
        <v>0</v>
      </c>
      <c r="H249" s="5">
        <v>0</v>
      </c>
      <c r="I249" s="5">
        <v>106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6">
        <v>0</v>
      </c>
      <c r="S249" s="6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6">
        <v>0</v>
      </c>
      <c r="Z249" s="6">
        <v>0</v>
      </c>
      <c r="AA249" s="6">
        <v>1</v>
      </c>
      <c r="AB249" s="6"/>
      <c r="AC249" s="6">
        <v>0</v>
      </c>
      <c r="AD249" s="6">
        <v>83</v>
      </c>
      <c r="AE249" s="6">
        <v>26</v>
      </c>
      <c r="AF249" s="6"/>
    </row>
    <row r="250" spans="1:32" s="2" customFormat="1" ht="15">
      <c r="A250" s="5" t="s">
        <v>253</v>
      </c>
      <c r="B250" s="13">
        <v>6</v>
      </c>
      <c r="C250" s="5">
        <f>272</f>
        <v>272</v>
      </c>
      <c r="D250" s="5">
        <v>0</v>
      </c>
      <c r="E250" s="5">
        <v>55</v>
      </c>
      <c r="F250" s="5">
        <f>54</f>
        <v>54</v>
      </c>
      <c r="G250" s="5">
        <v>0</v>
      </c>
      <c r="H250" s="5">
        <v>0</v>
      </c>
      <c r="I250" s="5">
        <v>625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6">
        <v>0</v>
      </c>
      <c r="S250" s="6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6">
        <v>1</v>
      </c>
      <c r="Z250" s="6">
        <v>9</v>
      </c>
      <c r="AA250" s="6">
        <v>3</v>
      </c>
      <c r="AB250" s="6"/>
      <c r="AC250" s="6">
        <v>0</v>
      </c>
      <c r="AD250" s="6">
        <v>322</v>
      </c>
      <c r="AE250" s="6">
        <v>34</v>
      </c>
      <c r="AF250" s="6">
        <v>132</v>
      </c>
    </row>
    <row r="251" spans="1:32" s="2" customFormat="1" ht="15">
      <c r="A251" s="5" t="s">
        <v>254</v>
      </c>
      <c r="B251" s="13">
        <v>4</v>
      </c>
      <c r="C251" s="5">
        <v>530</v>
      </c>
      <c r="D251" s="5">
        <v>30</v>
      </c>
      <c r="E251" s="5">
        <v>141</v>
      </c>
      <c r="F251" s="5">
        <v>479</v>
      </c>
      <c r="G251" s="5">
        <v>54</v>
      </c>
      <c r="H251" s="5">
        <v>0</v>
      </c>
      <c r="I251" s="5">
        <v>2583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6">
        <v>0</v>
      </c>
      <c r="S251" s="6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6">
        <v>0</v>
      </c>
      <c r="Z251" s="6">
        <v>15</v>
      </c>
      <c r="AA251" s="6">
        <v>60</v>
      </c>
      <c r="AB251" s="6"/>
      <c r="AC251" s="6">
        <v>62</v>
      </c>
      <c r="AD251" s="6">
        <v>1790</v>
      </c>
      <c r="AE251" s="6">
        <v>261</v>
      </c>
      <c r="AF251" s="6">
        <v>26</v>
      </c>
    </row>
    <row r="252" spans="1:32" s="2" customFormat="1" ht="15">
      <c r="A252" s="5" t="s">
        <v>255</v>
      </c>
      <c r="B252" s="13">
        <v>6</v>
      </c>
      <c r="C252" s="5">
        <v>48</v>
      </c>
      <c r="D252" s="5">
        <v>0</v>
      </c>
      <c r="E252" s="5">
        <v>16</v>
      </c>
      <c r="F252" s="5">
        <v>39</v>
      </c>
      <c r="G252" s="5">
        <v>16</v>
      </c>
      <c r="H252" s="5">
        <v>0</v>
      </c>
      <c r="I252" s="5">
        <v>444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6">
        <v>0</v>
      </c>
      <c r="S252" s="6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6">
        <v>0</v>
      </c>
      <c r="Z252" s="6">
        <v>10</v>
      </c>
      <c r="AA252" s="6">
        <v>8</v>
      </c>
      <c r="AB252" s="6"/>
      <c r="AC252" s="6">
        <v>0</v>
      </c>
      <c r="AD252" s="6">
        <f>218</f>
        <v>218</v>
      </c>
      <c r="AE252" s="6">
        <v>81</v>
      </c>
      <c r="AF252" s="6">
        <v>24</v>
      </c>
    </row>
    <row r="253" spans="1:32" s="2" customFormat="1" ht="15">
      <c r="A253" s="5" t="s">
        <v>256</v>
      </c>
      <c r="B253" s="13">
        <v>7</v>
      </c>
      <c r="C253" s="5">
        <v>0</v>
      </c>
      <c r="D253" s="5">
        <v>124</v>
      </c>
      <c r="E253" s="5">
        <v>22</v>
      </c>
      <c r="F253" s="5">
        <v>33</v>
      </c>
      <c r="G253" s="5">
        <v>0</v>
      </c>
      <c r="H253" s="5">
        <v>0</v>
      </c>
      <c r="I253" s="5">
        <v>384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88</v>
      </c>
      <c r="Q253" s="5">
        <v>0</v>
      </c>
      <c r="R253" s="6">
        <v>0</v>
      </c>
      <c r="S253" s="6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6">
        <v>1</v>
      </c>
      <c r="Z253" s="6">
        <v>14</v>
      </c>
      <c r="AA253" s="6">
        <v>2</v>
      </c>
      <c r="AB253" s="6"/>
      <c r="AC253" s="6">
        <v>0</v>
      </c>
      <c r="AD253" s="6">
        <v>223</v>
      </c>
      <c r="AE253" s="6">
        <v>14</v>
      </c>
      <c r="AF253" s="6">
        <v>213</v>
      </c>
    </row>
    <row r="254" spans="1:32" s="2" customFormat="1" ht="15">
      <c r="A254" s="5" t="s">
        <v>257</v>
      </c>
      <c r="B254" s="13">
        <v>6</v>
      </c>
      <c r="C254" s="5">
        <v>104</v>
      </c>
      <c r="D254" s="5">
        <v>0</v>
      </c>
      <c r="E254" s="5">
        <v>25</v>
      </c>
      <c r="F254" s="5">
        <v>28</v>
      </c>
      <c r="G254" s="5">
        <v>17</v>
      </c>
      <c r="H254" s="5">
        <v>0</v>
      </c>
      <c r="I254" s="5">
        <v>435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6">
        <v>0</v>
      </c>
      <c r="S254" s="6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6">
        <v>0</v>
      </c>
      <c r="Z254" s="6">
        <v>5</v>
      </c>
      <c r="AA254" s="6">
        <v>2</v>
      </c>
      <c r="AB254" s="6"/>
      <c r="AC254" s="6">
        <v>0</v>
      </c>
      <c r="AD254" s="6">
        <v>251</v>
      </c>
      <c r="AE254" s="6">
        <v>0</v>
      </c>
      <c r="AF254" s="6"/>
    </row>
    <row r="255" spans="1:32" s="2" customFormat="1" ht="15">
      <c r="A255" s="5" t="s">
        <v>258</v>
      </c>
      <c r="B255" s="13">
        <v>6</v>
      </c>
      <c r="C255" s="5">
        <v>65</v>
      </c>
      <c r="D255" s="5">
        <v>0</v>
      </c>
      <c r="E255" s="5">
        <v>0</v>
      </c>
      <c r="F255" s="5">
        <v>61</v>
      </c>
      <c r="G255" s="5">
        <v>0</v>
      </c>
      <c r="H255" s="5">
        <v>0</v>
      </c>
      <c r="I255" s="5">
        <v>310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6">
        <v>0</v>
      </c>
      <c r="S255" s="6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6">
        <v>0</v>
      </c>
      <c r="Z255" s="6">
        <v>5</v>
      </c>
      <c r="AA255" s="6">
        <v>1</v>
      </c>
      <c r="AB255" s="6"/>
      <c r="AC255" s="6">
        <v>0</v>
      </c>
      <c r="AD255" s="6">
        <v>188</v>
      </c>
      <c r="AE255" s="6">
        <v>0</v>
      </c>
      <c r="AF255" s="6">
        <v>47</v>
      </c>
    </row>
    <row r="256" spans="1:32" s="2" customFormat="1" ht="15">
      <c r="A256" s="5" t="s">
        <v>259</v>
      </c>
      <c r="B256" s="13">
        <v>7</v>
      </c>
      <c r="C256" s="5">
        <f>435</f>
        <v>435</v>
      </c>
      <c r="D256" s="5">
        <v>111</v>
      </c>
      <c r="E256" s="5">
        <v>85</v>
      </c>
      <c r="F256" s="5">
        <f>184</f>
        <v>184</v>
      </c>
      <c r="G256" s="5">
        <v>0</v>
      </c>
      <c r="H256" s="5">
        <v>0</v>
      </c>
      <c r="I256" s="5">
        <v>1562</v>
      </c>
      <c r="J256" s="5">
        <f>83-17+20</f>
        <v>86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6">
        <v>0</v>
      </c>
      <c r="S256" s="6">
        <v>0</v>
      </c>
      <c r="T256" s="5">
        <v>0</v>
      </c>
      <c r="U256" s="5">
        <v>0</v>
      </c>
      <c r="V256" s="5">
        <v>0</v>
      </c>
      <c r="W256" s="5">
        <v>15</v>
      </c>
      <c r="X256" s="5">
        <v>0</v>
      </c>
      <c r="Y256" s="6">
        <v>0</v>
      </c>
      <c r="Z256" s="6">
        <v>23</v>
      </c>
      <c r="AA256" s="6">
        <v>15</v>
      </c>
      <c r="AB256" s="6"/>
      <c r="AC256" s="6">
        <v>0</v>
      </c>
      <c r="AD256" s="6">
        <v>978</v>
      </c>
      <c r="AE256" s="6">
        <v>200</v>
      </c>
      <c r="AF256" s="6">
        <v>204</v>
      </c>
    </row>
    <row r="257" spans="1:32" s="2" customFormat="1" ht="15">
      <c r="A257" s="5" t="s">
        <v>260</v>
      </c>
      <c r="B257" s="13">
        <v>4</v>
      </c>
      <c r="C257" s="5">
        <v>201</v>
      </c>
      <c r="D257" s="5">
        <v>0</v>
      </c>
      <c r="E257" s="5">
        <v>0</v>
      </c>
      <c r="F257" s="5">
        <v>177</v>
      </c>
      <c r="G257" s="5">
        <v>12</v>
      </c>
      <c r="H257" s="5">
        <v>0</v>
      </c>
      <c r="I257" s="5">
        <v>1345</v>
      </c>
      <c r="J257" s="5">
        <v>0</v>
      </c>
      <c r="K257" s="5">
        <v>0</v>
      </c>
      <c r="L257" s="5">
        <v>76</v>
      </c>
      <c r="M257" s="5">
        <v>0</v>
      </c>
      <c r="N257" s="5">
        <v>134</v>
      </c>
      <c r="O257" s="5">
        <v>0</v>
      </c>
      <c r="P257" s="5">
        <v>0</v>
      </c>
      <c r="Q257" s="5">
        <v>0</v>
      </c>
      <c r="R257" s="6">
        <v>0</v>
      </c>
      <c r="S257" s="6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6">
        <v>2</v>
      </c>
      <c r="Z257" s="6">
        <v>43</v>
      </c>
      <c r="AA257" s="6">
        <v>11</v>
      </c>
      <c r="AB257" s="6"/>
      <c r="AC257" s="6">
        <v>311</v>
      </c>
      <c r="AD257" s="6">
        <v>668</v>
      </c>
      <c r="AE257" s="6">
        <v>145</v>
      </c>
      <c r="AF257" s="6">
        <v>46</v>
      </c>
    </row>
    <row r="258" spans="1:32" s="2" customFormat="1" ht="15">
      <c r="A258" s="5" t="s">
        <v>261</v>
      </c>
      <c r="B258" s="13">
        <v>6</v>
      </c>
      <c r="C258" s="5">
        <v>138</v>
      </c>
      <c r="D258" s="5">
        <v>0</v>
      </c>
      <c r="E258" s="5">
        <v>24</v>
      </c>
      <c r="F258" s="5">
        <v>34</v>
      </c>
      <c r="G258" s="5">
        <v>10</v>
      </c>
      <c r="H258" s="5">
        <v>0</v>
      </c>
      <c r="I258" s="5">
        <v>510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6">
        <v>0</v>
      </c>
      <c r="S258" s="6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6">
        <v>0</v>
      </c>
      <c r="Z258" s="6">
        <v>9</v>
      </c>
      <c r="AA258" s="6">
        <v>17</v>
      </c>
      <c r="AB258" s="6"/>
      <c r="AC258" s="6">
        <v>0</v>
      </c>
      <c r="AD258" s="6">
        <f>244</f>
        <v>244</v>
      </c>
      <c r="AE258" s="6">
        <v>95</v>
      </c>
      <c r="AF258" s="6">
        <v>48</v>
      </c>
    </row>
    <row r="259" spans="1:32" s="2" customFormat="1" ht="15">
      <c r="A259" s="5" t="s">
        <v>262</v>
      </c>
      <c r="B259" s="13">
        <v>6</v>
      </c>
      <c r="C259" s="5">
        <v>214</v>
      </c>
      <c r="D259" s="5">
        <v>0</v>
      </c>
      <c r="E259" s="5">
        <v>43</v>
      </c>
      <c r="F259" s="5">
        <v>150</v>
      </c>
      <c r="G259" s="5">
        <v>194</v>
      </c>
      <c r="H259" s="5">
        <v>0</v>
      </c>
      <c r="I259" s="5">
        <v>1882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6">
        <v>0</v>
      </c>
      <c r="S259" s="6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6">
        <v>0</v>
      </c>
      <c r="Z259" s="6">
        <v>19</v>
      </c>
      <c r="AA259" s="6">
        <v>22</v>
      </c>
      <c r="AB259" s="6"/>
      <c r="AC259" s="6">
        <v>0</v>
      </c>
      <c r="AD259" s="6">
        <v>1238</v>
      </c>
      <c r="AE259" s="6">
        <v>115</v>
      </c>
      <c r="AF259" s="6">
        <v>150</v>
      </c>
    </row>
    <row r="260" spans="1:32" s="2" customFormat="1" ht="15">
      <c r="A260" s="5" t="s">
        <v>263</v>
      </c>
      <c r="B260" s="13">
        <v>6</v>
      </c>
      <c r="C260" s="5">
        <v>47</v>
      </c>
      <c r="D260" s="5">
        <v>0</v>
      </c>
      <c r="E260" s="5">
        <v>0</v>
      </c>
      <c r="F260" s="5">
        <v>38</v>
      </c>
      <c r="G260" s="5">
        <v>0</v>
      </c>
      <c r="H260" s="5">
        <v>0</v>
      </c>
      <c r="I260" s="5">
        <v>131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68</v>
      </c>
      <c r="Q260" s="5">
        <v>0</v>
      </c>
      <c r="R260" s="6">
        <v>0</v>
      </c>
      <c r="S260" s="6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6">
        <v>0</v>
      </c>
      <c r="Z260" s="6">
        <v>27</v>
      </c>
      <c r="AA260" s="6">
        <v>4</v>
      </c>
      <c r="AB260" s="6"/>
      <c r="AC260" s="6">
        <v>26</v>
      </c>
      <c r="AD260" s="6">
        <v>96</v>
      </c>
      <c r="AE260" s="6">
        <v>22</v>
      </c>
      <c r="AF260" s="6"/>
    </row>
    <row r="261" spans="1:32" s="2" customFormat="1" ht="15">
      <c r="A261" s="5" t="s">
        <v>264</v>
      </c>
      <c r="B261" s="13">
        <v>6</v>
      </c>
      <c r="C261" s="5">
        <v>151</v>
      </c>
      <c r="D261" s="5">
        <v>0</v>
      </c>
      <c r="E261" s="5">
        <v>78</v>
      </c>
      <c r="F261" s="5">
        <v>196</v>
      </c>
      <c r="G261" s="5">
        <v>12</v>
      </c>
      <c r="H261" s="5">
        <v>0</v>
      </c>
      <c r="I261" s="5">
        <v>1065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6">
        <v>0</v>
      </c>
      <c r="S261" s="6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6">
        <v>1</v>
      </c>
      <c r="Z261" s="6">
        <v>1</v>
      </c>
      <c r="AA261" s="6">
        <v>22</v>
      </c>
      <c r="AB261" s="6"/>
      <c r="AC261" s="6">
        <v>0</v>
      </c>
      <c r="AD261" s="6">
        <v>640</v>
      </c>
      <c r="AE261" s="6">
        <v>26</v>
      </c>
      <c r="AF261" s="6">
        <v>20</v>
      </c>
    </row>
    <row r="262" spans="1:32" s="2" customFormat="1" ht="15">
      <c r="A262" s="5" t="s">
        <v>265</v>
      </c>
      <c r="B262" s="13">
        <v>6</v>
      </c>
      <c r="C262" s="5">
        <v>343</v>
      </c>
      <c r="D262" s="5">
        <v>18</v>
      </c>
      <c r="E262" s="5">
        <v>72</v>
      </c>
      <c r="F262" s="5">
        <v>89</v>
      </c>
      <c r="G262" s="5">
        <v>26</v>
      </c>
      <c r="H262" s="5">
        <v>0</v>
      </c>
      <c r="I262" s="5">
        <v>1160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6">
        <v>0</v>
      </c>
      <c r="S262" s="6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6">
        <v>1</v>
      </c>
      <c r="Z262" s="6">
        <v>7</v>
      </c>
      <c r="AA262" s="6">
        <v>8</v>
      </c>
      <c r="AB262" s="6"/>
      <c r="AC262" s="6">
        <v>0</v>
      </c>
      <c r="AD262" s="6">
        <v>694</v>
      </c>
      <c r="AE262" s="6">
        <v>194</v>
      </c>
      <c r="AF262" s="6"/>
    </row>
    <row r="263" spans="1:32" s="2" customFormat="1" ht="15">
      <c r="A263" s="5" t="s">
        <v>266</v>
      </c>
      <c r="B263" s="13">
        <v>7</v>
      </c>
      <c r="C263" s="5">
        <v>41</v>
      </c>
      <c r="D263" s="5">
        <v>0</v>
      </c>
      <c r="E263" s="5">
        <v>15</v>
      </c>
      <c r="F263" s="5">
        <v>11</v>
      </c>
      <c r="G263" s="5">
        <v>0</v>
      </c>
      <c r="H263" s="5">
        <v>0</v>
      </c>
      <c r="I263" s="5">
        <v>112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6">
        <v>0</v>
      </c>
      <c r="S263" s="6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6">
        <v>0</v>
      </c>
      <c r="Z263" s="6">
        <v>11</v>
      </c>
      <c r="AA263" s="6"/>
      <c r="AB263" s="6"/>
      <c r="AC263" s="6">
        <v>0</v>
      </c>
      <c r="AD263" s="6">
        <v>76</v>
      </c>
      <c r="AE263" s="6">
        <v>30</v>
      </c>
      <c r="AF263" s="6"/>
    </row>
    <row r="264" spans="1:32" s="2" customFormat="1" ht="15">
      <c r="A264" s="5" t="s">
        <v>267</v>
      </c>
      <c r="B264" s="13">
        <v>6</v>
      </c>
      <c r="C264" s="5">
        <v>217</v>
      </c>
      <c r="D264" s="5">
        <v>0</v>
      </c>
      <c r="E264" s="5">
        <v>40</v>
      </c>
      <c r="F264" s="5">
        <v>46</v>
      </c>
      <c r="G264" s="5">
        <v>12</v>
      </c>
      <c r="H264" s="5">
        <v>0</v>
      </c>
      <c r="I264" s="5">
        <v>762</v>
      </c>
      <c r="J264" s="5">
        <f>19+19</f>
        <v>38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6">
        <v>0</v>
      </c>
      <c r="S264" s="6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6">
        <v>0</v>
      </c>
      <c r="Z264" s="6">
        <v>9</v>
      </c>
      <c r="AA264" s="6">
        <v>3</v>
      </c>
      <c r="AB264" s="6"/>
      <c r="AC264" s="6">
        <v>0</v>
      </c>
      <c r="AD264" s="6">
        <v>373</v>
      </c>
      <c r="AE264" s="6">
        <v>42</v>
      </c>
      <c r="AF264" s="6">
        <v>100</v>
      </c>
    </row>
    <row r="265" spans="1:32" s="2" customFormat="1" ht="15">
      <c r="A265" s="5" t="s">
        <v>268</v>
      </c>
      <c r="B265" s="13">
        <v>7</v>
      </c>
      <c r="C265" s="5">
        <f>147</f>
        <v>147</v>
      </c>
      <c r="D265" s="5">
        <v>61</v>
      </c>
      <c r="E265" s="5">
        <v>13</v>
      </c>
      <c r="F265" s="5">
        <f>44</f>
        <v>44</v>
      </c>
      <c r="G265" s="5">
        <v>0</v>
      </c>
      <c r="H265" s="5">
        <v>0</v>
      </c>
      <c r="I265" s="5">
        <v>1096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94</v>
      </c>
      <c r="P265" s="5">
        <v>0</v>
      </c>
      <c r="Q265" s="5">
        <v>0</v>
      </c>
      <c r="R265" s="6">
        <v>0</v>
      </c>
      <c r="S265" s="6">
        <v>0</v>
      </c>
      <c r="T265" s="5">
        <v>0</v>
      </c>
      <c r="U265" s="5">
        <v>0</v>
      </c>
      <c r="V265" s="5">
        <v>0</v>
      </c>
      <c r="W265" s="5">
        <v>0</v>
      </c>
      <c r="X265" s="5">
        <v>20</v>
      </c>
      <c r="Y265" s="6">
        <v>0</v>
      </c>
      <c r="Z265" s="6">
        <v>35</v>
      </c>
      <c r="AA265" s="6">
        <v>26</v>
      </c>
      <c r="AB265" s="6"/>
      <c r="AC265" s="6">
        <v>124</v>
      </c>
      <c r="AD265" s="6">
        <v>356</v>
      </c>
      <c r="AE265" s="6">
        <v>121</v>
      </c>
      <c r="AF265" s="6">
        <v>21</v>
      </c>
    </row>
    <row r="266" spans="1:32" s="2" customFormat="1" ht="15">
      <c r="A266" s="5" t="s">
        <v>269</v>
      </c>
      <c r="B266" s="13">
        <v>5</v>
      </c>
      <c r="C266" s="5">
        <v>430</v>
      </c>
      <c r="D266" s="5">
        <v>52</v>
      </c>
      <c r="E266" s="5">
        <v>62</v>
      </c>
      <c r="F266" s="5">
        <v>456</v>
      </c>
      <c r="G266" s="5">
        <v>135</v>
      </c>
      <c r="H266" s="5">
        <v>0</v>
      </c>
      <c r="I266" s="5">
        <v>3109</v>
      </c>
      <c r="J266" s="5">
        <v>0</v>
      </c>
      <c r="K266" s="5">
        <f>198-17+26</f>
        <v>207</v>
      </c>
      <c r="L266" s="5">
        <v>0</v>
      </c>
      <c r="M266" s="5">
        <v>0</v>
      </c>
      <c r="N266" s="5">
        <v>75</v>
      </c>
      <c r="O266" s="5">
        <v>42</v>
      </c>
      <c r="P266" s="5">
        <v>0</v>
      </c>
      <c r="Q266" s="5">
        <v>0</v>
      </c>
      <c r="R266" s="6">
        <v>0</v>
      </c>
      <c r="S266" s="6">
        <v>0</v>
      </c>
      <c r="T266" s="5">
        <v>0</v>
      </c>
      <c r="U266" s="5">
        <v>0</v>
      </c>
      <c r="V266" s="5">
        <v>0</v>
      </c>
      <c r="W266" s="5">
        <v>131</v>
      </c>
      <c r="X266" s="5">
        <v>0</v>
      </c>
      <c r="Y266" s="6">
        <v>1</v>
      </c>
      <c r="Z266" s="6">
        <v>64</v>
      </c>
      <c r="AA266" s="6">
        <v>36</v>
      </c>
      <c r="AB266" s="6"/>
      <c r="AC266" s="6">
        <v>72</v>
      </c>
      <c r="AD266" s="6">
        <v>2017</v>
      </c>
      <c r="AE266" s="6">
        <v>234</v>
      </c>
      <c r="AF266" s="6">
        <v>343</v>
      </c>
    </row>
    <row r="267" spans="1:32" s="2" customFormat="1" ht="15">
      <c r="A267" s="5" t="s">
        <v>270</v>
      </c>
      <c r="B267" s="13">
        <v>6</v>
      </c>
      <c r="C267" s="5">
        <v>152</v>
      </c>
      <c r="D267" s="5">
        <v>79</v>
      </c>
      <c r="E267" s="5">
        <v>51</v>
      </c>
      <c r="F267" s="5">
        <v>176</v>
      </c>
      <c r="G267" s="5">
        <v>49</v>
      </c>
      <c r="H267" s="5">
        <v>0</v>
      </c>
      <c r="I267" s="5">
        <v>1220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6">
        <v>0</v>
      </c>
      <c r="S267" s="6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6">
        <v>0</v>
      </c>
      <c r="Z267" s="6">
        <v>0</v>
      </c>
      <c r="AA267" s="6">
        <v>22</v>
      </c>
      <c r="AB267" s="6"/>
      <c r="AC267" s="6">
        <v>0</v>
      </c>
      <c r="AD267" s="6">
        <v>740</v>
      </c>
      <c r="AE267" s="6">
        <v>149</v>
      </c>
      <c r="AF267" s="6">
        <v>84</v>
      </c>
    </row>
    <row r="268" spans="1:32" s="2" customFormat="1" ht="15">
      <c r="A268" s="5" t="s">
        <v>271</v>
      </c>
      <c r="B268" s="13">
        <v>6</v>
      </c>
      <c r="C268" s="5">
        <v>151</v>
      </c>
      <c r="D268" s="5">
        <v>24</v>
      </c>
      <c r="E268" s="5">
        <v>28</v>
      </c>
      <c r="F268" s="5">
        <v>32</v>
      </c>
      <c r="G268" s="5">
        <v>39</v>
      </c>
      <c r="H268" s="5">
        <v>0</v>
      </c>
      <c r="I268" s="5">
        <v>656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6">
        <v>0</v>
      </c>
      <c r="S268" s="6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6">
        <v>0</v>
      </c>
      <c r="Z268" s="6">
        <v>8</v>
      </c>
      <c r="AA268" s="6"/>
      <c r="AB268" s="6"/>
      <c r="AC268" s="6">
        <v>0</v>
      </c>
      <c r="AD268" s="6">
        <v>347</v>
      </c>
      <c r="AE268" s="6">
        <v>57</v>
      </c>
      <c r="AF268" s="6">
        <v>15</v>
      </c>
    </row>
    <row r="269" spans="1:32" s="2" customFormat="1" ht="15">
      <c r="A269" s="5" t="s">
        <v>272</v>
      </c>
      <c r="B269" s="13">
        <v>7</v>
      </c>
      <c r="C269" s="5">
        <v>0</v>
      </c>
      <c r="D269" s="5">
        <v>25</v>
      </c>
      <c r="E269" s="5">
        <v>0</v>
      </c>
      <c r="F269" s="5">
        <v>3</v>
      </c>
      <c r="G269" s="5">
        <v>9</v>
      </c>
      <c r="H269" s="5">
        <v>0</v>
      </c>
      <c r="I269" s="5">
        <v>72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6">
        <v>0</v>
      </c>
      <c r="S269" s="6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6">
        <v>0</v>
      </c>
      <c r="Z269" s="6">
        <v>9</v>
      </c>
      <c r="AA269" s="6">
        <v>3</v>
      </c>
      <c r="AB269" s="6"/>
      <c r="AC269" s="6">
        <v>0</v>
      </c>
      <c r="AD269" s="6">
        <v>52</v>
      </c>
      <c r="AE269" s="6">
        <v>26</v>
      </c>
      <c r="AF269" s="6"/>
    </row>
    <row r="270" spans="1:32" s="2" customFormat="1" ht="15">
      <c r="A270" s="5" t="s">
        <v>273</v>
      </c>
      <c r="B270" s="13">
        <v>7</v>
      </c>
      <c r="C270" s="5">
        <v>33</v>
      </c>
      <c r="D270" s="5">
        <v>0</v>
      </c>
      <c r="E270" s="5">
        <v>25</v>
      </c>
      <c r="F270" s="5">
        <v>35</v>
      </c>
      <c r="G270" s="5">
        <v>0</v>
      </c>
      <c r="H270" s="5">
        <v>0</v>
      </c>
      <c r="I270" s="5">
        <v>115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6">
        <v>0</v>
      </c>
      <c r="S270" s="6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6">
        <v>0</v>
      </c>
      <c r="Z270" s="6">
        <v>0</v>
      </c>
      <c r="AA270" s="6"/>
      <c r="AB270" s="6"/>
      <c r="AC270" s="6">
        <v>0</v>
      </c>
      <c r="AD270" s="6">
        <v>101</v>
      </c>
      <c r="AE270" s="6">
        <v>10</v>
      </c>
      <c r="AF270" s="6">
        <v>22</v>
      </c>
    </row>
    <row r="271" spans="1:32" s="2" customFormat="1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</row>
    <row r="272" spans="1:32" s="2" customFormat="1" ht="15">
      <c r="A272" s="8" t="s">
        <v>274</v>
      </c>
      <c r="B272" s="8"/>
      <c r="C272" s="8"/>
      <c r="D272" s="8"/>
      <c r="E272" s="8"/>
      <c r="F272" s="8"/>
      <c r="G272" s="8"/>
      <c r="H272" s="8"/>
      <c r="I272" s="8">
        <v>0</v>
      </c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>
        <v>0</v>
      </c>
      <c r="X272" s="8">
        <v>0</v>
      </c>
      <c r="Y272" s="8"/>
      <c r="Z272" s="8"/>
      <c r="AA272" s="8"/>
      <c r="AB272" s="8"/>
      <c r="AC272" s="8"/>
      <c r="AD272" s="8"/>
      <c r="AE272" s="8">
        <v>0</v>
      </c>
      <c r="AF272" s="8"/>
    </row>
    <row r="273" spans="1:32" s="2" customFormat="1" ht="15">
      <c r="A273" s="5" t="s">
        <v>275</v>
      </c>
      <c r="B273" s="13">
        <v>7</v>
      </c>
      <c r="C273" s="5">
        <v>34</v>
      </c>
      <c r="D273" s="5">
        <v>44</v>
      </c>
      <c r="E273" s="5">
        <v>15</v>
      </c>
      <c r="F273" s="5">
        <v>74</v>
      </c>
      <c r="G273" s="5">
        <v>30</v>
      </c>
      <c r="H273" s="5">
        <v>0</v>
      </c>
      <c r="I273" s="5">
        <v>535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6">
        <v>0</v>
      </c>
      <c r="S273" s="6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6">
        <v>0</v>
      </c>
      <c r="Z273" s="6">
        <v>0</v>
      </c>
      <c r="AA273" s="6"/>
      <c r="AB273" s="6"/>
      <c r="AC273" s="6">
        <v>0</v>
      </c>
      <c r="AD273" s="6">
        <v>369</v>
      </c>
      <c r="AE273" s="6">
        <v>75</v>
      </c>
      <c r="AF273" s="6">
        <v>94</v>
      </c>
    </row>
    <row r="274" spans="1:32" s="2" customFormat="1" ht="15">
      <c r="A274" s="5" t="s">
        <v>276</v>
      </c>
      <c r="B274" s="13">
        <v>7</v>
      </c>
      <c r="C274" s="5">
        <v>60</v>
      </c>
      <c r="D274" s="5">
        <v>17</v>
      </c>
      <c r="E274" s="5">
        <v>20</v>
      </c>
      <c r="F274" s="5">
        <v>17</v>
      </c>
      <c r="G274" s="5">
        <v>42</v>
      </c>
      <c r="H274" s="5">
        <v>0</v>
      </c>
      <c r="I274" s="5">
        <v>460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72</v>
      </c>
      <c r="P274" s="5">
        <v>0</v>
      </c>
      <c r="Q274" s="5">
        <v>0</v>
      </c>
      <c r="R274" s="6">
        <v>0</v>
      </c>
      <c r="S274" s="6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6">
        <v>0</v>
      </c>
      <c r="Z274" s="6">
        <v>7</v>
      </c>
      <c r="AA274" s="6">
        <v>10</v>
      </c>
      <c r="AB274" s="6"/>
      <c r="AC274" s="6">
        <v>0</v>
      </c>
      <c r="AD274" s="6">
        <v>322</v>
      </c>
      <c r="AE274" s="6">
        <v>79</v>
      </c>
      <c r="AF274" s="6">
        <v>37</v>
      </c>
    </row>
    <row r="275" spans="1:32" s="2" customFormat="1" ht="15">
      <c r="A275" s="5" t="s">
        <v>277</v>
      </c>
      <c r="B275" s="13">
        <v>5</v>
      </c>
      <c r="C275" s="5">
        <v>163</v>
      </c>
      <c r="D275" s="5">
        <v>13</v>
      </c>
      <c r="E275" s="5">
        <v>28</v>
      </c>
      <c r="F275" s="5">
        <v>130</v>
      </c>
      <c r="G275" s="5">
        <v>57</v>
      </c>
      <c r="H275" s="5">
        <v>0</v>
      </c>
      <c r="I275" s="5">
        <v>936</v>
      </c>
      <c r="J275" s="5">
        <v>0</v>
      </c>
      <c r="K275" s="5">
        <v>0</v>
      </c>
      <c r="L275" s="5">
        <v>0</v>
      </c>
      <c r="M275" s="5">
        <v>0</v>
      </c>
      <c r="N275" s="5">
        <v>184</v>
      </c>
      <c r="O275" s="5">
        <v>0</v>
      </c>
      <c r="P275" s="5">
        <v>0</v>
      </c>
      <c r="Q275" s="5">
        <v>0</v>
      </c>
      <c r="R275" s="6">
        <v>0</v>
      </c>
      <c r="S275" s="6">
        <v>0</v>
      </c>
      <c r="T275" s="5">
        <v>0</v>
      </c>
      <c r="U275" s="5">
        <v>0</v>
      </c>
      <c r="V275" s="5">
        <v>0</v>
      </c>
      <c r="W275" s="5">
        <v>0</v>
      </c>
      <c r="X275" s="5">
        <v>93</v>
      </c>
      <c r="Y275" s="6">
        <v>5</v>
      </c>
      <c r="Z275" s="6">
        <v>216</v>
      </c>
      <c r="AA275" s="6">
        <v>13</v>
      </c>
      <c r="AB275" s="6"/>
      <c r="AC275" s="6">
        <v>0</v>
      </c>
      <c r="AD275" s="6">
        <v>630</v>
      </c>
      <c r="AE275" s="6">
        <v>176</v>
      </c>
      <c r="AF275" s="6">
        <v>87</v>
      </c>
    </row>
    <row r="276" spans="1:32" s="2" customFormat="1" ht="15">
      <c r="A276" s="5" t="s">
        <v>278</v>
      </c>
      <c r="B276" s="13">
        <v>4</v>
      </c>
      <c r="C276" s="5">
        <f>1468</f>
        <v>1468</v>
      </c>
      <c r="D276" s="5">
        <v>166</v>
      </c>
      <c r="E276" s="5">
        <v>211</v>
      </c>
      <c r="F276" s="5">
        <f>472</f>
        <v>472</v>
      </c>
      <c r="G276" s="5">
        <v>96</v>
      </c>
      <c r="H276" s="5">
        <v>0</v>
      </c>
      <c r="I276" s="5">
        <v>6236</v>
      </c>
      <c r="J276" s="5">
        <f>56+1</f>
        <v>57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6">
        <v>0</v>
      </c>
      <c r="S276" s="6">
        <v>0</v>
      </c>
      <c r="T276" s="5">
        <v>0</v>
      </c>
      <c r="U276" s="5">
        <v>0</v>
      </c>
      <c r="V276" s="5">
        <v>0</v>
      </c>
      <c r="W276" s="5">
        <v>79</v>
      </c>
      <c r="X276" s="5">
        <v>0</v>
      </c>
      <c r="Y276" s="6">
        <v>1</v>
      </c>
      <c r="Z276" s="6">
        <v>89</v>
      </c>
      <c r="AA276" s="6">
        <v>86</v>
      </c>
      <c r="AB276" s="6"/>
      <c r="AC276" s="6">
        <v>0</v>
      </c>
      <c r="AD276" s="6">
        <v>3121</v>
      </c>
      <c r="AE276" s="6">
        <v>840</v>
      </c>
      <c r="AF276" s="6">
        <v>103</v>
      </c>
    </row>
    <row r="277" spans="1:32" s="2" customFormat="1" ht="15">
      <c r="A277" s="5" t="s">
        <v>279</v>
      </c>
      <c r="B277" s="13">
        <v>7</v>
      </c>
      <c r="C277" s="5">
        <v>89</v>
      </c>
      <c r="D277" s="5">
        <v>116</v>
      </c>
      <c r="E277" s="5">
        <v>52</v>
      </c>
      <c r="F277" s="5">
        <v>73</v>
      </c>
      <c r="G277" s="5">
        <v>26</v>
      </c>
      <c r="H277" s="5">
        <v>0</v>
      </c>
      <c r="I277" s="5">
        <v>856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6">
        <v>0</v>
      </c>
      <c r="S277" s="6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6">
        <v>0</v>
      </c>
      <c r="Z277" s="6">
        <v>22</v>
      </c>
      <c r="AA277" s="6">
        <v>20</v>
      </c>
      <c r="AB277" s="6"/>
      <c r="AC277" s="6">
        <v>0</v>
      </c>
      <c r="AD277" s="6">
        <v>612</v>
      </c>
      <c r="AE277" s="6">
        <v>113</v>
      </c>
      <c r="AF277" s="6">
        <v>93</v>
      </c>
    </row>
    <row r="278" spans="1:32" s="2" customFormat="1" ht="15">
      <c r="A278" s="5" t="s">
        <v>280</v>
      </c>
      <c r="B278" s="13">
        <v>7</v>
      </c>
      <c r="C278" s="5">
        <v>28</v>
      </c>
      <c r="D278" s="5">
        <v>33</v>
      </c>
      <c r="E278" s="5">
        <v>22</v>
      </c>
      <c r="F278" s="5">
        <v>142</v>
      </c>
      <c r="G278" s="5">
        <v>0</v>
      </c>
      <c r="H278" s="5">
        <v>0</v>
      </c>
      <c r="I278" s="5">
        <v>444</v>
      </c>
      <c r="J278" s="5">
        <v>0</v>
      </c>
      <c r="K278" s="5">
        <v>0</v>
      </c>
      <c r="L278" s="5">
        <v>0</v>
      </c>
      <c r="M278" s="5">
        <v>0</v>
      </c>
      <c r="N278" s="5">
        <v>78</v>
      </c>
      <c r="O278" s="5">
        <v>0</v>
      </c>
      <c r="P278" s="5">
        <v>0</v>
      </c>
      <c r="Q278" s="5">
        <v>0</v>
      </c>
      <c r="R278" s="6">
        <v>0</v>
      </c>
      <c r="S278" s="6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6">
        <v>2</v>
      </c>
      <c r="Z278" s="6">
        <v>22</v>
      </c>
      <c r="AA278" s="6">
        <v>15</v>
      </c>
      <c r="AB278" s="6"/>
      <c r="AC278" s="6">
        <v>0</v>
      </c>
      <c r="AD278" s="6">
        <v>410</v>
      </c>
      <c r="AE278" s="6">
        <v>150</v>
      </c>
      <c r="AF278" s="6">
        <v>57</v>
      </c>
    </row>
    <row r="279" spans="1:32" s="2" customFormat="1" ht="15">
      <c r="A279" s="5" t="s">
        <v>281</v>
      </c>
      <c r="B279" s="13">
        <v>7</v>
      </c>
      <c r="C279" s="5">
        <v>0</v>
      </c>
      <c r="D279" s="5">
        <v>25</v>
      </c>
      <c r="E279" s="5">
        <v>0</v>
      </c>
      <c r="F279" s="5">
        <v>31</v>
      </c>
      <c r="G279" s="5">
        <v>0</v>
      </c>
      <c r="H279" s="5">
        <v>0</v>
      </c>
      <c r="I279" s="5">
        <v>111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6">
        <v>0</v>
      </c>
      <c r="S279" s="6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6">
        <v>0</v>
      </c>
      <c r="Z279" s="6">
        <v>0</v>
      </c>
      <c r="AA279" s="6">
        <v>2</v>
      </c>
      <c r="AB279" s="6"/>
      <c r="AC279" s="6">
        <v>0</v>
      </c>
      <c r="AD279" s="6">
        <v>98</v>
      </c>
      <c r="AE279" s="6">
        <v>10</v>
      </c>
      <c r="AF279" s="6">
        <v>93</v>
      </c>
    </row>
    <row r="280" spans="1:32" s="2" customFormat="1" ht="15">
      <c r="A280" s="5" t="s">
        <v>282</v>
      </c>
      <c r="B280" s="13">
        <v>7</v>
      </c>
      <c r="C280" s="5">
        <v>126</v>
      </c>
      <c r="D280" s="5">
        <v>82</v>
      </c>
      <c r="E280" s="5">
        <v>5</v>
      </c>
      <c r="F280" s="5">
        <v>239</v>
      </c>
      <c r="G280" s="5">
        <v>43</v>
      </c>
      <c r="H280" s="5">
        <v>0</v>
      </c>
      <c r="I280" s="5">
        <v>1160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132</v>
      </c>
      <c r="P280" s="5">
        <v>0</v>
      </c>
      <c r="Q280" s="5">
        <v>0</v>
      </c>
      <c r="R280" s="6">
        <v>0</v>
      </c>
      <c r="S280" s="6">
        <v>0</v>
      </c>
      <c r="T280" s="5">
        <v>0</v>
      </c>
      <c r="U280" s="5">
        <v>0</v>
      </c>
      <c r="V280" s="5">
        <v>0</v>
      </c>
      <c r="W280" s="5">
        <v>0</v>
      </c>
      <c r="X280" s="5"/>
      <c r="Y280" s="6">
        <v>0</v>
      </c>
      <c r="Z280" s="6">
        <v>57</v>
      </c>
      <c r="AA280" s="6">
        <v>16</v>
      </c>
      <c r="AB280" s="6"/>
      <c r="AC280" s="6">
        <v>0</v>
      </c>
      <c r="AD280" s="6">
        <f>609+239+43</f>
        <v>891</v>
      </c>
      <c r="AE280" s="6">
        <v>272</v>
      </c>
      <c r="AF280" s="6">
        <v>130</v>
      </c>
    </row>
    <row r="281" spans="1:32" s="2" customFormat="1" ht="15">
      <c r="A281" s="5" t="s">
        <v>283</v>
      </c>
      <c r="B281" s="13">
        <v>5</v>
      </c>
      <c r="C281" s="5">
        <v>242</v>
      </c>
      <c r="D281" s="5">
        <v>42</v>
      </c>
      <c r="E281" s="5">
        <v>88</v>
      </c>
      <c r="F281" s="5">
        <v>292</v>
      </c>
      <c r="G281" s="5">
        <v>20</v>
      </c>
      <c r="H281" s="5">
        <v>0</v>
      </c>
      <c r="I281" s="5">
        <v>1611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6">
        <v>0</v>
      </c>
      <c r="S281" s="6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6">
        <v>1</v>
      </c>
      <c r="Z281" s="6">
        <v>87</v>
      </c>
      <c r="AA281" s="6">
        <v>12</v>
      </c>
      <c r="AB281" s="6"/>
      <c r="AC281" s="6">
        <v>0</v>
      </c>
      <c r="AD281" s="6">
        <v>1093</v>
      </c>
      <c r="AE281" s="6">
        <v>220</v>
      </c>
      <c r="AF281" s="6">
        <v>362</v>
      </c>
    </row>
    <row r="282" spans="1:32" s="2" customFormat="1" ht="15">
      <c r="A282" s="5" t="s">
        <v>284</v>
      </c>
      <c r="B282" s="13">
        <v>2</v>
      </c>
      <c r="C282" s="5">
        <v>2144</v>
      </c>
      <c r="D282" s="5">
        <v>70</v>
      </c>
      <c r="E282" s="5">
        <v>92</v>
      </c>
      <c r="F282" s="5">
        <v>1882</v>
      </c>
      <c r="G282" s="5">
        <v>657</v>
      </c>
      <c r="H282" s="5">
        <v>0</v>
      </c>
      <c r="I282" s="5">
        <v>12743</v>
      </c>
      <c r="J282" s="5">
        <f>50-25</f>
        <v>25</v>
      </c>
      <c r="K282" s="5">
        <v>316</v>
      </c>
      <c r="L282" s="5">
        <v>0</v>
      </c>
      <c r="M282" s="5">
        <v>0</v>
      </c>
      <c r="N282" s="5">
        <v>0</v>
      </c>
      <c r="O282" s="5">
        <v>0</v>
      </c>
      <c r="P282" s="5">
        <v>659</v>
      </c>
      <c r="Q282" s="5">
        <v>0</v>
      </c>
      <c r="R282" s="6">
        <v>0</v>
      </c>
      <c r="S282" s="6">
        <v>0</v>
      </c>
      <c r="T282" s="5">
        <v>0</v>
      </c>
      <c r="U282" s="5">
        <v>0</v>
      </c>
      <c r="V282" s="5">
        <v>0</v>
      </c>
      <c r="W282" s="5">
        <v>194</v>
      </c>
      <c r="X282" s="5">
        <v>0</v>
      </c>
      <c r="Y282" s="6">
        <v>13</v>
      </c>
      <c r="Z282" s="6">
        <v>179</v>
      </c>
      <c r="AA282" s="6">
        <v>273</v>
      </c>
      <c r="AB282" s="6"/>
      <c r="AC282" s="6">
        <v>106</v>
      </c>
      <c r="AD282" s="6">
        <v>7905</v>
      </c>
      <c r="AE282" s="6">
        <v>1798</v>
      </c>
      <c r="AF282" s="6">
        <v>334</v>
      </c>
    </row>
    <row r="283" spans="1:32" s="2" customFormat="1" ht="15">
      <c r="A283" s="5" t="s">
        <v>285</v>
      </c>
      <c r="B283" s="13">
        <v>4</v>
      </c>
      <c r="C283" s="5">
        <v>203</v>
      </c>
      <c r="D283" s="5">
        <v>12</v>
      </c>
      <c r="E283" s="5">
        <v>16</v>
      </c>
      <c r="F283" s="5">
        <v>168</v>
      </c>
      <c r="G283" s="5">
        <v>217</v>
      </c>
      <c r="H283" s="5">
        <v>0</v>
      </c>
      <c r="I283" s="5">
        <f>1952-30</f>
        <v>1922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6">
        <v>0</v>
      </c>
      <c r="S283" s="6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6">
        <v>3</v>
      </c>
      <c r="Z283" s="6">
        <v>28</v>
      </c>
      <c r="AA283" s="6">
        <v>36</v>
      </c>
      <c r="AB283" s="6"/>
      <c r="AC283" s="6">
        <v>0</v>
      </c>
      <c r="AD283" s="6">
        <v>1231</v>
      </c>
      <c r="AE283" s="6">
        <v>420</v>
      </c>
      <c r="AF283" s="6">
        <v>85</v>
      </c>
    </row>
    <row r="284" spans="1:32" s="2" customFormat="1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</row>
    <row r="285" spans="1:32" s="2" customFormat="1" ht="15">
      <c r="A285" s="8" t="s">
        <v>286</v>
      </c>
      <c r="B285" s="8"/>
      <c r="C285" s="8"/>
      <c r="D285" s="8"/>
      <c r="E285" s="8"/>
      <c r="F285" s="8"/>
      <c r="G285" s="8"/>
      <c r="H285" s="8"/>
      <c r="I285" s="8">
        <v>0</v>
      </c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>
        <v>0</v>
      </c>
      <c r="X285" s="8">
        <v>0</v>
      </c>
      <c r="Y285" s="8"/>
      <c r="Z285" s="8"/>
      <c r="AA285" s="8"/>
      <c r="AB285" s="8"/>
      <c r="AC285" s="8"/>
      <c r="AD285" s="8"/>
      <c r="AE285" s="8">
        <v>0</v>
      </c>
      <c r="AF285" s="8"/>
    </row>
    <row r="286" spans="1:32" s="2" customFormat="1" ht="15">
      <c r="A286" s="5" t="s">
        <v>287</v>
      </c>
      <c r="B286" s="13">
        <v>7</v>
      </c>
      <c r="C286" s="5">
        <v>17</v>
      </c>
      <c r="D286" s="5">
        <v>39</v>
      </c>
      <c r="E286" s="5">
        <v>0</v>
      </c>
      <c r="F286" s="5">
        <v>64</v>
      </c>
      <c r="G286" s="5">
        <v>0</v>
      </c>
      <c r="H286" s="5">
        <v>0</v>
      </c>
      <c r="I286" s="5">
        <v>497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6">
        <v>0</v>
      </c>
      <c r="S286" s="6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6">
        <v>0</v>
      </c>
      <c r="Z286" s="6">
        <v>5</v>
      </c>
      <c r="AA286" s="6">
        <v>9</v>
      </c>
      <c r="AB286" s="6"/>
      <c r="AC286" s="6">
        <v>25</v>
      </c>
      <c r="AD286" s="6">
        <v>272</v>
      </c>
      <c r="AE286" s="6">
        <v>57</v>
      </c>
      <c r="AF286" s="6">
        <v>212</v>
      </c>
    </row>
    <row r="287" spans="1:32" s="2" customFormat="1" ht="15">
      <c r="A287" s="5" t="s">
        <v>288</v>
      </c>
      <c r="B287" s="13">
        <v>5</v>
      </c>
      <c r="C287" s="5">
        <v>212</v>
      </c>
      <c r="D287" s="5">
        <v>163</v>
      </c>
      <c r="E287" s="5">
        <v>0</v>
      </c>
      <c r="F287" s="5">
        <v>371</v>
      </c>
      <c r="G287" s="5">
        <v>13</v>
      </c>
      <c r="H287" s="5">
        <v>0</v>
      </c>
      <c r="I287" s="5">
        <v>1997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6">
        <v>0</v>
      </c>
      <c r="S287" s="6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6">
        <v>0</v>
      </c>
      <c r="Z287" s="6">
        <v>25</v>
      </c>
      <c r="AA287" s="6">
        <v>56</v>
      </c>
      <c r="AB287" s="6"/>
      <c r="AC287" s="6">
        <v>30</v>
      </c>
      <c r="AD287" s="6">
        <v>1261</v>
      </c>
      <c r="AE287" s="6">
        <v>359</v>
      </c>
      <c r="AF287" s="6">
        <v>524</v>
      </c>
    </row>
    <row r="288" spans="1:32" s="2" customFormat="1" ht="15">
      <c r="A288" s="5" t="s">
        <v>289</v>
      </c>
      <c r="B288" s="13">
        <v>7</v>
      </c>
      <c r="C288" s="5">
        <v>44</v>
      </c>
      <c r="D288" s="5">
        <v>67</v>
      </c>
      <c r="E288" s="5">
        <v>0</v>
      </c>
      <c r="F288" s="5">
        <v>66</v>
      </c>
      <c r="G288" s="5">
        <v>52</v>
      </c>
      <c r="H288" s="5">
        <v>0</v>
      </c>
      <c r="I288" s="5">
        <v>560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6">
        <v>0</v>
      </c>
      <c r="S288" s="6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6">
        <v>0</v>
      </c>
      <c r="Z288" s="6">
        <v>20</v>
      </c>
      <c r="AA288" s="6">
        <v>18</v>
      </c>
      <c r="AB288" s="6"/>
      <c r="AC288" s="6">
        <v>0</v>
      </c>
      <c r="AD288" s="6">
        <v>319</v>
      </c>
      <c r="AE288" s="6">
        <v>85</v>
      </c>
      <c r="AF288" s="6">
        <v>38</v>
      </c>
    </row>
    <row r="289" spans="1:32" s="2" customFormat="1" ht="15">
      <c r="A289" s="5" t="s">
        <v>290</v>
      </c>
      <c r="B289" s="13">
        <v>5</v>
      </c>
      <c r="C289" s="5">
        <v>453</v>
      </c>
      <c r="D289" s="5">
        <v>0</v>
      </c>
      <c r="E289" s="5">
        <v>41</v>
      </c>
      <c r="F289" s="5">
        <v>432</v>
      </c>
      <c r="G289" s="5">
        <v>14</v>
      </c>
      <c r="H289" s="5">
        <v>0</v>
      </c>
      <c r="I289" s="5">
        <v>2232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6">
        <v>0</v>
      </c>
      <c r="S289" s="6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6">
        <v>1</v>
      </c>
      <c r="Z289" s="6">
        <v>20</v>
      </c>
      <c r="AA289" s="6">
        <v>89</v>
      </c>
      <c r="AB289" s="6"/>
      <c r="AC289" s="6">
        <v>0</v>
      </c>
      <c r="AD289" s="6">
        <v>1437</v>
      </c>
      <c r="AE289" s="6">
        <v>261</v>
      </c>
      <c r="AF289" s="6">
        <v>355</v>
      </c>
    </row>
    <row r="290" spans="1:32" s="2" customFormat="1" ht="15">
      <c r="A290" s="5" t="s">
        <v>291</v>
      </c>
      <c r="B290" s="13">
        <v>4</v>
      </c>
      <c r="C290" s="5">
        <v>743</v>
      </c>
      <c r="D290" s="5">
        <v>223</v>
      </c>
      <c r="E290" s="5">
        <v>20</v>
      </c>
      <c r="F290" s="5">
        <v>886</v>
      </c>
      <c r="G290" s="5">
        <v>19</v>
      </c>
      <c r="H290" s="5">
        <v>0</v>
      </c>
      <c r="I290" s="5">
        <v>4954</v>
      </c>
      <c r="J290" s="5">
        <v>101</v>
      </c>
      <c r="K290" s="5">
        <v>248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6">
        <v>0</v>
      </c>
      <c r="S290" s="6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6">
        <v>3</v>
      </c>
      <c r="Z290" s="6">
        <v>60</v>
      </c>
      <c r="AA290" s="6">
        <v>173</v>
      </c>
      <c r="AB290" s="6"/>
      <c r="AC290" s="6">
        <v>84</v>
      </c>
      <c r="AD290" s="6">
        <v>3217</v>
      </c>
      <c r="AE290" s="6">
        <v>685</v>
      </c>
      <c r="AF290" s="6">
        <v>611</v>
      </c>
    </row>
    <row r="291" spans="1:32" s="2" customFormat="1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 spans="1:32" s="2" customFormat="1" ht="15">
      <c r="A292" s="8" t="s">
        <v>292</v>
      </c>
      <c r="B292" s="8"/>
      <c r="C292" s="8"/>
      <c r="D292" s="8"/>
      <c r="E292" s="8"/>
      <c r="F292" s="8"/>
      <c r="G292" s="8"/>
      <c r="H292" s="8"/>
      <c r="I292" s="8">
        <v>0</v>
      </c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>
        <v>0</v>
      </c>
      <c r="X292" s="8">
        <v>0</v>
      </c>
      <c r="Y292" s="8"/>
      <c r="Z292" s="8"/>
      <c r="AA292" s="8"/>
      <c r="AB292" s="8"/>
      <c r="AC292" s="8"/>
      <c r="AD292" s="8"/>
      <c r="AE292" s="8">
        <v>0</v>
      </c>
      <c r="AF292" s="8"/>
    </row>
    <row r="293" spans="1:32" s="2" customFormat="1" ht="15">
      <c r="A293" s="5" t="s">
        <v>293</v>
      </c>
      <c r="B293" s="13">
        <v>4</v>
      </c>
      <c r="C293" s="5">
        <v>565</v>
      </c>
      <c r="D293" s="5">
        <v>45</v>
      </c>
      <c r="E293" s="5">
        <v>195</v>
      </c>
      <c r="F293" s="5">
        <v>593</v>
      </c>
      <c r="G293" s="5">
        <v>67</v>
      </c>
      <c r="H293" s="5">
        <v>0</v>
      </c>
      <c r="I293" s="5">
        <v>4030</v>
      </c>
      <c r="J293" s="5">
        <v>86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6">
        <v>0</v>
      </c>
      <c r="S293" s="6">
        <v>0</v>
      </c>
      <c r="T293" s="5">
        <v>0</v>
      </c>
      <c r="U293" s="5">
        <v>0</v>
      </c>
      <c r="V293" s="5">
        <v>0</v>
      </c>
      <c r="W293" s="5">
        <v>27</v>
      </c>
      <c r="X293" s="5">
        <v>0</v>
      </c>
      <c r="Y293" s="6">
        <v>1</v>
      </c>
      <c r="Z293" s="6">
        <v>175</v>
      </c>
      <c r="AA293" s="6">
        <v>119</v>
      </c>
      <c r="AB293" s="6"/>
      <c r="AC293" s="6">
        <v>0</v>
      </c>
      <c r="AD293" s="6">
        <f>1644+636</f>
        <v>2280</v>
      </c>
      <c r="AE293" s="6">
        <v>626</v>
      </c>
      <c r="AF293" s="6">
        <v>551</v>
      </c>
    </row>
    <row r="294" spans="1:32" s="2" customFormat="1" ht="15">
      <c r="A294" s="5" t="s">
        <v>294</v>
      </c>
      <c r="B294" s="13">
        <v>5</v>
      </c>
      <c r="C294" s="5">
        <v>95</v>
      </c>
      <c r="D294" s="5">
        <v>54</v>
      </c>
      <c r="E294" s="5">
        <v>12</v>
      </c>
      <c r="F294" s="5">
        <v>24</v>
      </c>
      <c r="G294" s="5">
        <v>5</v>
      </c>
      <c r="H294" s="5">
        <v>0</v>
      </c>
      <c r="I294" s="5">
        <v>515</v>
      </c>
      <c r="J294" s="5">
        <v>0</v>
      </c>
      <c r="K294" s="5">
        <v>0</v>
      </c>
      <c r="L294" s="5">
        <v>52</v>
      </c>
      <c r="M294" s="5">
        <v>20</v>
      </c>
      <c r="N294" s="5">
        <v>7</v>
      </c>
      <c r="O294" s="5">
        <v>0</v>
      </c>
      <c r="P294" s="5">
        <v>0</v>
      </c>
      <c r="Q294" s="5">
        <v>0</v>
      </c>
      <c r="R294" s="6">
        <v>0</v>
      </c>
      <c r="S294" s="6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6">
        <v>0</v>
      </c>
      <c r="Z294" s="6">
        <v>0</v>
      </c>
      <c r="AA294" s="6">
        <v>11</v>
      </c>
      <c r="AB294" s="6"/>
      <c r="AC294" s="6">
        <v>28</v>
      </c>
      <c r="AD294" s="6">
        <v>237</v>
      </c>
      <c r="AE294" s="6">
        <v>65</v>
      </c>
      <c r="AF294" s="6">
        <v>118</v>
      </c>
    </row>
    <row r="295" spans="1:32" s="2" customFormat="1" ht="15">
      <c r="A295" s="5" t="s">
        <v>295</v>
      </c>
      <c r="B295" s="13">
        <v>5</v>
      </c>
      <c r="C295" s="5">
        <f>220</f>
        <v>220</v>
      </c>
      <c r="D295" s="5">
        <v>0</v>
      </c>
      <c r="E295" s="5">
        <v>0</v>
      </c>
      <c r="F295" s="5">
        <f>52</f>
        <v>52</v>
      </c>
      <c r="G295" s="5">
        <v>38</v>
      </c>
      <c r="H295" s="5">
        <v>0</v>
      </c>
      <c r="I295" s="5">
        <v>811</v>
      </c>
      <c r="J295" s="5">
        <v>0</v>
      </c>
      <c r="K295" s="5">
        <v>0</v>
      </c>
      <c r="L295" s="5">
        <v>99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6">
        <v>0</v>
      </c>
      <c r="S295" s="6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6">
        <v>0</v>
      </c>
      <c r="Z295" s="6">
        <v>24</v>
      </c>
      <c r="AA295" s="6">
        <v>25</v>
      </c>
      <c r="AB295" s="6"/>
      <c r="AC295" s="6">
        <v>0</v>
      </c>
      <c r="AD295" s="6">
        <v>466</v>
      </c>
      <c r="AE295" s="6">
        <v>79</v>
      </c>
      <c r="AF295" s="6">
        <v>77</v>
      </c>
    </row>
    <row r="296" spans="1:32" s="2" customFormat="1" ht="15">
      <c r="A296" s="5" t="s">
        <v>296</v>
      </c>
      <c r="B296" s="13">
        <v>7</v>
      </c>
      <c r="C296" s="5">
        <v>0</v>
      </c>
      <c r="D296" s="5">
        <v>24</v>
      </c>
      <c r="E296" s="5">
        <v>0</v>
      </c>
      <c r="F296" s="5">
        <v>2</v>
      </c>
      <c r="G296" s="5">
        <v>0</v>
      </c>
      <c r="H296" s="5">
        <v>0</v>
      </c>
      <c r="I296" s="5">
        <v>70</v>
      </c>
      <c r="J296" s="5">
        <v>0</v>
      </c>
      <c r="K296" s="5">
        <v>0</v>
      </c>
      <c r="L296" s="5">
        <v>50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6">
        <v>0</v>
      </c>
      <c r="S296" s="6">
        <v>0</v>
      </c>
      <c r="T296" s="5">
        <v>0</v>
      </c>
      <c r="U296" s="5">
        <v>0</v>
      </c>
      <c r="V296" s="5">
        <v>0</v>
      </c>
      <c r="W296" s="5">
        <v>26</v>
      </c>
      <c r="X296" s="5">
        <v>0</v>
      </c>
      <c r="Y296" s="6">
        <v>0</v>
      </c>
      <c r="Z296" s="6">
        <v>15</v>
      </c>
      <c r="AA296" s="6"/>
      <c r="AB296" s="6"/>
      <c r="AC296" s="6">
        <v>0</v>
      </c>
      <c r="AD296" s="6">
        <v>37</v>
      </c>
      <c r="AE296" s="6">
        <v>8</v>
      </c>
      <c r="AF296" s="6">
        <v>42</v>
      </c>
    </row>
    <row r="297" spans="1:32" s="2" customFormat="1" ht="15">
      <c r="A297" s="5" t="s">
        <v>297</v>
      </c>
      <c r="B297" s="13">
        <v>7</v>
      </c>
      <c r="C297" s="5">
        <v>0</v>
      </c>
      <c r="D297" s="5">
        <v>122</v>
      </c>
      <c r="E297" s="5">
        <v>0</v>
      </c>
      <c r="F297" s="5">
        <v>23</v>
      </c>
      <c r="G297" s="5">
        <v>25</v>
      </c>
      <c r="H297" s="5">
        <v>0</v>
      </c>
      <c r="I297" s="5">
        <v>348</v>
      </c>
      <c r="J297" s="5">
        <v>0</v>
      </c>
      <c r="K297" s="5">
        <v>0</v>
      </c>
      <c r="L297" s="5">
        <v>0</v>
      </c>
      <c r="M297" s="5">
        <v>0</v>
      </c>
      <c r="N297" s="5">
        <v>27</v>
      </c>
      <c r="O297" s="5">
        <v>0</v>
      </c>
      <c r="P297" s="5">
        <v>58</v>
      </c>
      <c r="Q297" s="5">
        <v>0</v>
      </c>
      <c r="R297" s="6">
        <v>0</v>
      </c>
      <c r="S297" s="6">
        <v>0</v>
      </c>
      <c r="T297" s="5">
        <v>0</v>
      </c>
      <c r="U297" s="5">
        <v>0</v>
      </c>
      <c r="V297" s="5">
        <v>27</v>
      </c>
      <c r="W297" s="5">
        <v>0</v>
      </c>
      <c r="X297" s="5">
        <v>14</v>
      </c>
      <c r="Y297" s="6">
        <v>0</v>
      </c>
      <c r="Z297" s="6">
        <v>66</v>
      </c>
      <c r="AA297" s="6">
        <v>2</v>
      </c>
      <c r="AB297" s="6"/>
      <c r="AC297" s="6">
        <v>31</v>
      </c>
      <c r="AD297" s="6">
        <v>216</v>
      </c>
      <c r="AE297" s="6">
        <v>20</v>
      </c>
      <c r="AF297" s="6">
        <v>239</v>
      </c>
    </row>
    <row r="298" spans="1:32" s="2" customFormat="1" ht="15">
      <c r="A298" s="5" t="s">
        <v>298</v>
      </c>
      <c r="B298" s="13">
        <v>4</v>
      </c>
      <c r="C298" s="5">
        <v>452</v>
      </c>
      <c r="D298" s="5">
        <v>0</v>
      </c>
      <c r="E298" s="5">
        <v>27</v>
      </c>
      <c r="F298" s="5">
        <v>144</v>
      </c>
      <c r="G298" s="5">
        <v>24</v>
      </c>
      <c r="H298" s="5">
        <v>0</v>
      </c>
      <c r="I298" s="5">
        <v>1844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6">
        <v>0</v>
      </c>
      <c r="S298" s="6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6">
        <v>0</v>
      </c>
      <c r="Z298" s="6">
        <v>30</v>
      </c>
      <c r="AA298" s="6">
        <v>37</v>
      </c>
      <c r="AB298" s="6"/>
      <c r="AC298" s="6">
        <v>0</v>
      </c>
      <c r="AD298" s="6">
        <v>981</v>
      </c>
      <c r="AE298" s="6">
        <v>188</v>
      </c>
      <c r="AF298" s="6">
        <f>116+81</f>
        <v>197</v>
      </c>
    </row>
    <row r="299" spans="1:32" s="2" customFormat="1" ht="15">
      <c r="A299" s="5" t="s">
        <v>299</v>
      </c>
      <c r="B299" s="13">
        <v>5</v>
      </c>
      <c r="C299" s="5">
        <v>125</v>
      </c>
      <c r="D299" s="5">
        <v>0</v>
      </c>
      <c r="E299" s="5">
        <v>0</v>
      </c>
      <c r="F299" s="5">
        <v>56</v>
      </c>
      <c r="G299" s="5">
        <v>24</v>
      </c>
      <c r="H299" s="5">
        <v>0</v>
      </c>
      <c r="I299" s="5">
        <v>776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44</v>
      </c>
      <c r="P299" s="5">
        <v>0</v>
      </c>
      <c r="Q299" s="5">
        <v>0</v>
      </c>
      <c r="R299" s="6">
        <v>0</v>
      </c>
      <c r="S299" s="6">
        <v>0</v>
      </c>
      <c r="T299" s="5">
        <v>0</v>
      </c>
      <c r="U299" s="5">
        <v>0</v>
      </c>
      <c r="V299" s="5">
        <v>0</v>
      </c>
      <c r="W299" s="5">
        <v>37</v>
      </c>
      <c r="X299" s="5">
        <v>0</v>
      </c>
      <c r="Y299" s="6">
        <v>0</v>
      </c>
      <c r="Z299" s="6">
        <v>80</v>
      </c>
      <c r="AA299" s="6">
        <v>2</v>
      </c>
      <c r="AB299" s="6"/>
      <c r="AC299" s="6">
        <v>0</v>
      </c>
      <c r="AD299" s="6">
        <v>454</v>
      </c>
      <c r="AE299" s="6">
        <v>83</v>
      </c>
      <c r="AF299" s="6">
        <v>94</v>
      </c>
    </row>
    <row r="300" spans="1:32" s="2" customFormat="1" ht="15">
      <c r="A300" s="5" t="s">
        <v>300</v>
      </c>
      <c r="B300" s="13">
        <v>7</v>
      </c>
      <c r="C300" s="5">
        <v>0</v>
      </c>
      <c r="D300" s="5">
        <v>103</v>
      </c>
      <c r="E300" s="5">
        <v>0</v>
      </c>
      <c r="F300" s="5">
        <v>82</v>
      </c>
      <c r="G300" s="5">
        <v>0</v>
      </c>
      <c r="H300" s="5">
        <v>0</v>
      </c>
      <c r="I300" s="5">
        <v>438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83</v>
      </c>
      <c r="P300" s="5">
        <v>0</v>
      </c>
      <c r="Q300" s="5">
        <v>0</v>
      </c>
      <c r="R300" s="6">
        <v>0</v>
      </c>
      <c r="S300" s="6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6">
        <v>0</v>
      </c>
      <c r="Z300" s="6">
        <v>24</v>
      </c>
      <c r="AA300" s="6">
        <v>1</v>
      </c>
      <c r="AB300" s="6"/>
      <c r="AC300" s="6">
        <v>15</v>
      </c>
      <c r="AD300" s="6">
        <v>324</v>
      </c>
      <c r="AE300" s="6">
        <v>34</v>
      </c>
      <c r="AF300" s="6">
        <v>309</v>
      </c>
    </row>
    <row r="301" spans="1:32" s="2" customFormat="1" ht="15">
      <c r="A301" s="5" t="s">
        <v>301</v>
      </c>
      <c r="B301" s="13">
        <v>5</v>
      </c>
      <c r="C301" s="5">
        <v>68</v>
      </c>
      <c r="D301" s="5">
        <v>51</v>
      </c>
      <c r="E301" s="5">
        <v>26</v>
      </c>
      <c r="F301" s="5">
        <v>93</v>
      </c>
      <c r="G301" s="5">
        <v>21</v>
      </c>
      <c r="H301" s="5">
        <v>0</v>
      </c>
      <c r="I301" s="5">
        <v>874</v>
      </c>
      <c r="J301" s="5">
        <v>0</v>
      </c>
      <c r="K301" s="5">
        <v>0</v>
      </c>
      <c r="L301" s="5">
        <v>0</v>
      </c>
      <c r="M301" s="5">
        <v>0</v>
      </c>
      <c r="N301" s="5">
        <v>65</v>
      </c>
      <c r="O301" s="5">
        <v>0</v>
      </c>
      <c r="P301" s="5">
        <v>0</v>
      </c>
      <c r="Q301" s="5">
        <v>0</v>
      </c>
      <c r="R301" s="6">
        <v>0</v>
      </c>
      <c r="S301" s="6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6">
        <v>2</v>
      </c>
      <c r="Z301" s="6">
        <v>87</v>
      </c>
      <c r="AA301" s="6">
        <v>26</v>
      </c>
      <c r="AB301" s="6"/>
      <c r="AC301" s="6">
        <v>0</v>
      </c>
      <c r="AD301" s="6">
        <v>458</v>
      </c>
      <c r="AE301" s="6">
        <v>121</v>
      </c>
      <c r="AF301" s="6">
        <f>87+17</f>
        <v>104</v>
      </c>
    </row>
    <row r="302" spans="1:32" s="2" customFormat="1" ht="15">
      <c r="A302" s="5" t="s">
        <v>302</v>
      </c>
      <c r="B302" s="13">
        <v>4</v>
      </c>
      <c r="C302" s="5">
        <v>315</v>
      </c>
      <c r="D302" s="5">
        <v>0</v>
      </c>
      <c r="E302" s="5">
        <v>64</v>
      </c>
      <c r="F302" s="5">
        <v>250</v>
      </c>
      <c r="G302" s="5">
        <v>134</v>
      </c>
      <c r="H302" s="5">
        <v>14</v>
      </c>
      <c r="I302" s="5">
        <v>2070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6">
        <v>0</v>
      </c>
      <c r="S302" s="6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6">
        <v>0</v>
      </c>
      <c r="Z302" s="6">
        <v>18</v>
      </c>
      <c r="AA302" s="6">
        <v>48</v>
      </c>
      <c r="AB302" s="6"/>
      <c r="AC302" s="6">
        <v>0</v>
      </c>
      <c r="AD302" s="6">
        <v>1105</v>
      </c>
      <c r="AE302" s="6">
        <v>244</v>
      </c>
      <c r="AF302" s="6">
        <f>229+17</f>
        <v>246</v>
      </c>
    </row>
    <row r="303" spans="1:32" s="2" customFormat="1" ht="15">
      <c r="A303" s="5" t="s">
        <v>303</v>
      </c>
      <c r="B303" s="13">
        <v>2</v>
      </c>
      <c r="C303" s="5">
        <f>1203+680</f>
        <v>1883</v>
      </c>
      <c r="D303" s="5">
        <v>199</v>
      </c>
      <c r="E303" s="5">
        <v>513</v>
      </c>
      <c r="F303" s="5">
        <f>1551-186-680</f>
        <v>685</v>
      </c>
      <c r="G303" s="5">
        <v>186</v>
      </c>
      <c r="H303" s="5">
        <v>0</v>
      </c>
      <c r="I303" s="5">
        <f>8854-450-341-100</f>
        <v>7963</v>
      </c>
      <c r="J303" s="5"/>
      <c r="K303" s="5">
        <v>341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6</v>
      </c>
      <c r="Z303" s="5">
        <v>268</v>
      </c>
      <c r="AA303" s="6">
        <v>130</v>
      </c>
      <c r="AB303" s="6"/>
      <c r="AC303" s="6">
        <v>660</v>
      </c>
      <c r="AD303" s="6">
        <f>3385+851</f>
        <v>4236</v>
      </c>
      <c r="AE303" s="6">
        <v>983</v>
      </c>
      <c r="AF303" s="6">
        <f>511+91</f>
        <v>602</v>
      </c>
    </row>
    <row r="304" spans="1:32" s="2" customFormat="1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</row>
    <row r="305" spans="1:32" s="2" customFormat="1" ht="15">
      <c r="A305" s="8" t="s">
        <v>304</v>
      </c>
      <c r="B305" s="8"/>
      <c r="C305" s="8"/>
      <c r="D305" s="8"/>
      <c r="E305" s="8"/>
      <c r="F305" s="8"/>
      <c r="G305" s="8"/>
      <c r="H305" s="8"/>
      <c r="I305" s="8">
        <v>0</v>
      </c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>
        <v>0</v>
      </c>
      <c r="X305" s="8">
        <v>0</v>
      </c>
      <c r="Y305" s="8"/>
      <c r="Z305" s="8"/>
      <c r="AA305" s="8"/>
      <c r="AB305" s="8"/>
      <c r="AC305" s="8"/>
      <c r="AD305" s="8"/>
      <c r="AE305" s="8">
        <v>0</v>
      </c>
      <c r="AF305" s="8"/>
    </row>
    <row r="306" spans="1:32" s="2" customFormat="1" ht="15">
      <c r="A306" s="5" t="s">
        <v>305</v>
      </c>
      <c r="B306" s="13">
        <v>5</v>
      </c>
      <c r="C306" s="5">
        <v>121</v>
      </c>
      <c r="D306" s="5">
        <v>51</v>
      </c>
      <c r="E306" s="5">
        <v>0</v>
      </c>
      <c r="F306" s="5">
        <v>174</v>
      </c>
      <c r="G306" s="5">
        <v>0</v>
      </c>
      <c r="H306" s="5">
        <v>0</v>
      </c>
      <c r="I306" s="5">
        <v>912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6">
        <v>0</v>
      </c>
      <c r="S306" s="6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6">
        <v>3</v>
      </c>
      <c r="Z306" s="6">
        <v>5</v>
      </c>
      <c r="AA306" s="6">
        <v>16</v>
      </c>
      <c r="AB306" s="6"/>
      <c r="AC306" s="6">
        <v>0</v>
      </c>
      <c r="AD306" s="6">
        <v>638</v>
      </c>
      <c r="AE306" s="6">
        <v>99</v>
      </c>
      <c r="AF306" s="6">
        <v>210</v>
      </c>
    </row>
    <row r="307" spans="1:32" s="2" customFormat="1" ht="15">
      <c r="A307" s="5" t="s">
        <v>306</v>
      </c>
      <c r="B307" s="13">
        <v>7</v>
      </c>
      <c r="C307" s="5">
        <v>44</v>
      </c>
      <c r="D307" s="5">
        <v>72</v>
      </c>
      <c r="E307" s="5">
        <v>0</v>
      </c>
      <c r="F307" s="5">
        <v>139</v>
      </c>
      <c r="G307" s="5">
        <v>0</v>
      </c>
      <c r="H307" s="5">
        <v>0</v>
      </c>
      <c r="I307" s="5">
        <v>620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17</v>
      </c>
      <c r="Q307" s="5">
        <v>0</v>
      </c>
      <c r="R307" s="6">
        <v>0</v>
      </c>
      <c r="S307" s="6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6">
        <v>2</v>
      </c>
      <c r="Z307" s="6">
        <v>0</v>
      </c>
      <c r="AA307" s="6">
        <v>9</v>
      </c>
      <c r="AB307" s="6"/>
      <c r="AC307" s="6">
        <v>0</v>
      </c>
      <c r="AD307" s="6">
        <v>420</v>
      </c>
      <c r="AE307" s="6">
        <v>63</v>
      </c>
      <c r="AF307" s="6">
        <v>250</v>
      </c>
    </row>
    <row r="308" spans="1:32" s="2" customFormat="1" ht="15">
      <c r="A308" s="5" t="s">
        <v>307</v>
      </c>
      <c r="B308" s="13">
        <v>7</v>
      </c>
      <c r="C308" s="5">
        <v>100</v>
      </c>
      <c r="D308" s="5">
        <v>208</v>
      </c>
      <c r="E308" s="5">
        <v>0</v>
      </c>
      <c r="F308" s="5">
        <v>115</v>
      </c>
      <c r="G308" s="5">
        <v>0</v>
      </c>
      <c r="H308" s="5">
        <v>0</v>
      </c>
      <c r="I308" s="5">
        <v>1042</v>
      </c>
      <c r="J308" s="5">
        <v>0</v>
      </c>
      <c r="K308" s="5">
        <v>0</v>
      </c>
      <c r="L308" s="5">
        <v>0</v>
      </c>
      <c r="M308" s="5">
        <v>0</v>
      </c>
      <c r="N308" s="5">
        <v>12</v>
      </c>
      <c r="O308" s="5">
        <v>0</v>
      </c>
      <c r="P308" s="5">
        <v>0</v>
      </c>
      <c r="Q308" s="5">
        <v>0</v>
      </c>
      <c r="R308" s="6">
        <v>0</v>
      </c>
      <c r="S308" s="6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6">
        <v>0</v>
      </c>
      <c r="Z308" s="6">
        <v>25</v>
      </c>
      <c r="AA308" s="6"/>
      <c r="AB308" s="6"/>
      <c r="AC308" s="6">
        <v>0</v>
      </c>
      <c r="AD308" s="6">
        <v>567</v>
      </c>
      <c r="AE308" s="6">
        <v>85</v>
      </c>
      <c r="AF308" s="6">
        <v>252</v>
      </c>
    </row>
    <row r="309" spans="1:32" s="2" customFormat="1" ht="15">
      <c r="A309" s="5" t="s">
        <v>308</v>
      </c>
      <c r="B309" s="13">
        <v>7</v>
      </c>
      <c r="C309" s="5">
        <v>120</v>
      </c>
      <c r="D309" s="5">
        <v>221</v>
      </c>
      <c r="E309" s="5">
        <v>0</v>
      </c>
      <c r="F309" s="5">
        <v>93</v>
      </c>
      <c r="G309" s="5">
        <v>10</v>
      </c>
      <c r="H309" s="5">
        <v>0</v>
      </c>
      <c r="I309" s="5">
        <v>1273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6">
        <v>0</v>
      </c>
      <c r="S309" s="6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6">
        <v>0</v>
      </c>
      <c r="Z309" s="6">
        <v>63</v>
      </c>
      <c r="AA309" s="6">
        <v>2</v>
      </c>
      <c r="AB309" s="6"/>
      <c r="AC309" s="6">
        <v>0</v>
      </c>
      <c r="AD309" s="6">
        <v>690</v>
      </c>
      <c r="AE309" s="6">
        <v>164</v>
      </c>
      <c r="AF309" s="6">
        <v>469</v>
      </c>
    </row>
    <row r="310" spans="1:32" s="2" customFormat="1" ht="15">
      <c r="A310" s="5" t="s">
        <v>309</v>
      </c>
      <c r="B310" s="13">
        <v>5</v>
      </c>
      <c r="C310" s="5">
        <v>80</v>
      </c>
      <c r="D310" s="5">
        <v>55</v>
      </c>
      <c r="E310" s="5">
        <v>15</v>
      </c>
      <c r="F310" s="5">
        <f>50+2+42</f>
        <v>94</v>
      </c>
      <c r="G310" s="5">
        <v>27</v>
      </c>
      <c r="H310" s="5">
        <v>0</v>
      </c>
      <c r="I310" s="5">
        <f>765-15</f>
        <v>750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6">
        <v>0</v>
      </c>
      <c r="S310" s="6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6">
        <v>0</v>
      </c>
      <c r="Z310" s="6">
        <v>51</v>
      </c>
      <c r="AA310" s="6">
        <v>11</v>
      </c>
      <c r="AB310" s="6"/>
      <c r="AC310" s="6">
        <v>0</v>
      </c>
      <c r="AD310" s="6">
        <f>363+44</f>
        <v>407</v>
      </c>
      <c r="AE310" s="6">
        <f>66+65</f>
        <v>131</v>
      </c>
      <c r="AF310" s="6">
        <v>141</v>
      </c>
    </row>
    <row r="311" spans="1:32" s="2" customFormat="1" ht="15">
      <c r="A311" s="5" t="s">
        <v>310</v>
      </c>
      <c r="B311" s="13">
        <v>7</v>
      </c>
      <c r="C311" s="5">
        <v>43</v>
      </c>
      <c r="D311" s="5">
        <v>109</v>
      </c>
      <c r="E311" s="5">
        <v>0</v>
      </c>
      <c r="F311" s="5">
        <v>91</v>
      </c>
      <c r="G311" s="5">
        <v>0</v>
      </c>
      <c r="H311" s="5">
        <v>0</v>
      </c>
      <c r="I311" s="5">
        <v>708</v>
      </c>
      <c r="J311" s="5">
        <v>0</v>
      </c>
      <c r="K311" s="5">
        <v>0</v>
      </c>
      <c r="L311" s="5">
        <v>0</v>
      </c>
      <c r="M311" s="5">
        <v>0</v>
      </c>
      <c r="N311" s="5">
        <v>81</v>
      </c>
      <c r="O311" s="5">
        <v>0</v>
      </c>
      <c r="P311" s="5">
        <v>0</v>
      </c>
      <c r="Q311" s="5">
        <v>0</v>
      </c>
      <c r="R311" s="6">
        <v>0</v>
      </c>
      <c r="S311" s="6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6">
        <v>0</v>
      </c>
      <c r="Z311" s="6">
        <v>86</v>
      </c>
      <c r="AA311" s="6">
        <v>8</v>
      </c>
      <c r="AB311" s="6"/>
      <c r="AC311" s="6">
        <v>0</v>
      </c>
      <c r="AD311" s="6">
        <v>428</v>
      </c>
      <c r="AE311" s="6">
        <v>129</v>
      </c>
      <c r="AF311" s="6">
        <v>172</v>
      </c>
    </row>
    <row r="312" spans="1:32" s="2" customFormat="1" ht="15">
      <c r="A312" s="5" t="s">
        <v>311</v>
      </c>
      <c r="B312" s="13">
        <v>5</v>
      </c>
      <c r="C312" s="5">
        <v>217</v>
      </c>
      <c r="D312" s="5">
        <v>79</v>
      </c>
      <c r="E312" s="5">
        <v>0</v>
      </c>
      <c r="F312" s="5">
        <f>305-35</f>
        <v>270</v>
      </c>
      <c r="G312" s="5">
        <v>45</v>
      </c>
      <c r="H312" s="5">
        <v>0</v>
      </c>
      <c r="I312" s="5">
        <v>1663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6">
        <v>42</v>
      </c>
      <c r="S312" s="6">
        <v>43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6">
        <v>5</v>
      </c>
      <c r="Z312" s="6">
        <v>53</v>
      </c>
      <c r="AA312" s="6">
        <v>31</v>
      </c>
      <c r="AB312" s="6"/>
      <c r="AC312" s="6">
        <v>0</v>
      </c>
      <c r="AD312" s="6">
        <v>1047</v>
      </c>
      <c r="AE312" s="6">
        <v>340</v>
      </c>
      <c r="AF312" s="6">
        <v>199</v>
      </c>
    </row>
    <row r="313" spans="1:32" s="2" customFormat="1" ht="15">
      <c r="A313" s="5" t="s">
        <v>312</v>
      </c>
      <c r="B313" s="13">
        <v>7</v>
      </c>
      <c r="C313" s="5">
        <v>59</v>
      </c>
      <c r="D313" s="5">
        <v>37</v>
      </c>
      <c r="E313" s="5">
        <v>21</v>
      </c>
      <c r="F313" s="5">
        <v>110</v>
      </c>
      <c r="G313" s="5">
        <v>0</v>
      </c>
      <c r="H313" s="5">
        <v>0</v>
      </c>
      <c r="I313" s="5">
        <v>526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6">
        <v>0</v>
      </c>
      <c r="S313" s="6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6">
        <v>5</v>
      </c>
      <c r="Z313" s="6">
        <v>1</v>
      </c>
      <c r="AA313" s="6"/>
      <c r="AB313" s="6"/>
      <c r="AC313" s="6">
        <v>0</v>
      </c>
      <c r="AD313" s="6">
        <v>359</v>
      </c>
      <c r="AE313" s="6">
        <v>97</v>
      </c>
      <c r="AF313" s="6">
        <v>78</v>
      </c>
    </row>
    <row r="314" spans="1:32" s="2" customFormat="1" ht="15">
      <c r="A314" s="5" t="s">
        <v>313</v>
      </c>
      <c r="B314" s="13">
        <v>7</v>
      </c>
      <c r="C314" s="5">
        <v>0</v>
      </c>
      <c r="D314" s="5">
        <v>122</v>
      </c>
      <c r="E314" s="5">
        <v>0</v>
      </c>
      <c r="F314" s="5">
        <v>36</v>
      </c>
      <c r="G314" s="5">
        <v>0</v>
      </c>
      <c r="H314" s="5">
        <v>0</v>
      </c>
      <c r="I314" s="5">
        <v>403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6">
        <v>0</v>
      </c>
      <c r="S314" s="6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6">
        <v>0</v>
      </c>
      <c r="Z314" s="6">
        <v>12</v>
      </c>
      <c r="AA314" s="6">
        <v>1</v>
      </c>
      <c r="AB314" s="6"/>
      <c r="AC314" s="6">
        <v>0</v>
      </c>
      <c r="AD314" s="6">
        <v>198</v>
      </c>
      <c r="AE314" s="6">
        <v>32</v>
      </c>
      <c r="AF314" s="6">
        <v>231</v>
      </c>
    </row>
    <row r="315" spans="1:32" s="2" customFormat="1" ht="15">
      <c r="A315" s="5" t="s">
        <v>314</v>
      </c>
      <c r="B315" s="13">
        <v>2</v>
      </c>
      <c r="C315" s="5">
        <f>1525-131</f>
        <v>1394</v>
      </c>
      <c r="D315" s="5">
        <v>131</v>
      </c>
      <c r="E315" s="5">
        <v>23</v>
      </c>
      <c r="F315" s="5">
        <v>1483</v>
      </c>
      <c r="G315" s="5">
        <v>86</v>
      </c>
      <c r="H315" s="5"/>
      <c r="I315" s="5">
        <v>8189</v>
      </c>
      <c r="J315" s="5">
        <v>219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6">
        <v>0</v>
      </c>
      <c r="S315" s="6">
        <v>0</v>
      </c>
      <c r="T315" s="5">
        <v>0</v>
      </c>
      <c r="U315" s="5">
        <v>0</v>
      </c>
      <c r="V315" s="5">
        <v>0</v>
      </c>
      <c r="W315" s="5">
        <v>70</v>
      </c>
      <c r="X315" s="5">
        <v>0</v>
      </c>
      <c r="Y315" s="6">
        <v>19</v>
      </c>
      <c r="Z315" s="6">
        <v>89</v>
      </c>
      <c r="AA315" s="6">
        <v>140</v>
      </c>
      <c r="AB315" s="6"/>
      <c r="AC315" s="6">
        <v>237</v>
      </c>
      <c r="AD315" s="6">
        <v>4728</v>
      </c>
      <c r="AE315" s="6">
        <v>1043</v>
      </c>
      <c r="AF315" s="6">
        <v>345</v>
      </c>
    </row>
    <row r="316" spans="1:32" s="2" customFormat="1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</row>
    <row r="317" spans="1:32" s="2" customFormat="1" ht="15">
      <c r="A317" s="8" t="s">
        <v>315</v>
      </c>
      <c r="B317" s="8"/>
      <c r="C317" s="8"/>
      <c r="D317" s="8"/>
      <c r="E317" s="8"/>
      <c r="F317" s="8"/>
      <c r="G317" s="8"/>
      <c r="H317" s="8"/>
      <c r="I317" s="8">
        <v>0</v>
      </c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>
        <v>0</v>
      </c>
      <c r="X317" s="8">
        <v>0</v>
      </c>
      <c r="Y317" s="8"/>
      <c r="Z317" s="8"/>
      <c r="AA317" s="8"/>
      <c r="AB317" s="8"/>
      <c r="AC317" s="8"/>
      <c r="AD317" s="8"/>
      <c r="AE317" s="8">
        <v>0</v>
      </c>
      <c r="AF317" s="8"/>
    </row>
    <row r="318" spans="1:32" s="2" customFormat="1" ht="15">
      <c r="A318" s="5" t="s">
        <v>316</v>
      </c>
      <c r="B318" s="13">
        <v>7</v>
      </c>
      <c r="C318" s="5">
        <v>0</v>
      </c>
      <c r="D318" s="5">
        <v>53</v>
      </c>
      <c r="E318" s="5">
        <v>0</v>
      </c>
      <c r="F318" s="5">
        <v>45</v>
      </c>
      <c r="G318" s="5">
        <v>0</v>
      </c>
      <c r="H318" s="5">
        <v>0</v>
      </c>
      <c r="I318" s="5">
        <v>285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6">
        <v>0</v>
      </c>
      <c r="S318" s="6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6">
        <v>0</v>
      </c>
      <c r="Z318" s="6">
        <v>11</v>
      </c>
      <c r="AA318" s="10">
        <v>1</v>
      </c>
      <c r="AB318" s="6"/>
      <c r="AC318" s="5">
        <v>0</v>
      </c>
      <c r="AD318" s="6">
        <v>192</v>
      </c>
      <c r="AE318" s="6">
        <v>4</v>
      </c>
      <c r="AF318" s="6">
        <v>123</v>
      </c>
    </row>
    <row r="319" spans="1:32" s="2" customFormat="1" ht="15">
      <c r="A319" s="5" t="s">
        <v>317</v>
      </c>
      <c r="B319" s="13">
        <v>5</v>
      </c>
      <c r="C319" s="5">
        <v>208</v>
      </c>
      <c r="D319" s="5">
        <v>55</v>
      </c>
      <c r="E319" s="5">
        <v>32</v>
      </c>
      <c r="F319" s="5">
        <v>82</v>
      </c>
      <c r="G319" s="5">
        <v>35</v>
      </c>
      <c r="H319" s="5">
        <v>0</v>
      </c>
      <c r="I319" s="5">
        <v>1320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6">
        <v>0</v>
      </c>
      <c r="S319" s="6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6">
        <v>2</v>
      </c>
      <c r="Z319" s="6">
        <v>13</v>
      </c>
      <c r="AA319" s="10">
        <v>57</v>
      </c>
      <c r="AB319" s="6"/>
      <c r="AC319" s="5">
        <v>0</v>
      </c>
      <c r="AD319" s="6">
        <v>678</v>
      </c>
      <c r="AE319" s="6">
        <v>164</v>
      </c>
      <c r="AF319" s="6">
        <v>259</v>
      </c>
    </row>
    <row r="320" spans="1:32" s="2" customFormat="1" ht="15">
      <c r="A320" s="5" t="s">
        <v>318</v>
      </c>
      <c r="B320" s="13">
        <v>5</v>
      </c>
      <c r="C320" s="5">
        <v>138</v>
      </c>
      <c r="D320" s="5">
        <v>35</v>
      </c>
      <c r="E320" s="5">
        <v>0</v>
      </c>
      <c r="F320" s="5">
        <v>195</v>
      </c>
      <c r="G320" s="5">
        <v>70</v>
      </c>
      <c r="H320" s="5">
        <v>0</v>
      </c>
      <c r="I320" s="5">
        <v>1128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6">
        <v>0</v>
      </c>
      <c r="S320" s="6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6">
        <v>0</v>
      </c>
      <c r="Z320" s="6">
        <v>87</v>
      </c>
      <c r="AA320" s="10">
        <v>4</v>
      </c>
      <c r="AB320" s="6"/>
      <c r="AC320" s="5">
        <v>0</v>
      </c>
      <c r="AD320" s="6">
        <v>792</v>
      </c>
      <c r="AE320" s="6">
        <v>158</v>
      </c>
      <c r="AF320" s="6">
        <v>236</v>
      </c>
    </row>
    <row r="321" spans="1:32" s="2" customFormat="1" ht="15">
      <c r="A321" s="5" t="s">
        <v>319</v>
      </c>
      <c r="B321" s="13">
        <v>7</v>
      </c>
      <c r="C321" s="5">
        <v>39</v>
      </c>
      <c r="D321" s="5">
        <v>220</v>
      </c>
      <c r="E321" s="5">
        <v>15</v>
      </c>
      <c r="F321" s="5">
        <v>192</v>
      </c>
      <c r="G321" s="5">
        <v>78</v>
      </c>
      <c r="H321" s="5">
        <v>0</v>
      </c>
      <c r="I321" s="5">
        <v>1110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6">
        <v>0</v>
      </c>
      <c r="S321" s="6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6">
        <v>0</v>
      </c>
      <c r="Z321" s="6">
        <v>77</v>
      </c>
      <c r="AA321" s="10">
        <v>12</v>
      </c>
      <c r="AB321" s="6"/>
      <c r="AC321" s="5">
        <v>0</v>
      </c>
      <c r="AD321" s="6">
        <v>867</v>
      </c>
      <c r="AE321" s="6">
        <v>168</v>
      </c>
      <c r="AF321" s="6">
        <v>469</v>
      </c>
    </row>
    <row r="322" spans="1:32" s="2" customFormat="1" ht="15">
      <c r="A322" s="5" t="s">
        <v>320</v>
      </c>
      <c r="B322" s="13">
        <v>1</v>
      </c>
      <c r="C322" s="5">
        <v>1025</v>
      </c>
      <c r="D322" s="5">
        <v>0</v>
      </c>
      <c r="E322" s="5">
        <v>0</v>
      </c>
      <c r="F322" s="5">
        <v>1015</v>
      </c>
      <c r="G322" s="5">
        <v>458</v>
      </c>
      <c r="H322" s="5">
        <v>0</v>
      </c>
      <c r="I322" s="5">
        <v>6930</v>
      </c>
      <c r="J322" s="5">
        <v>121</v>
      </c>
      <c r="K322" s="5">
        <v>160</v>
      </c>
      <c r="L322" s="5">
        <v>0</v>
      </c>
      <c r="M322" s="5">
        <v>0</v>
      </c>
      <c r="N322" s="5">
        <v>122</v>
      </c>
      <c r="O322" s="5">
        <v>0</v>
      </c>
      <c r="P322" s="5">
        <v>0</v>
      </c>
      <c r="Q322" s="5">
        <v>0</v>
      </c>
      <c r="R322" s="6">
        <v>0</v>
      </c>
      <c r="S322" s="6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6">
        <v>10</v>
      </c>
      <c r="Z322" s="6">
        <v>130</v>
      </c>
      <c r="AA322" s="10">
        <v>168</v>
      </c>
      <c r="AB322" s="6"/>
      <c r="AC322" s="5">
        <v>38</v>
      </c>
      <c r="AD322" s="6">
        <v>4406</v>
      </c>
      <c r="AE322" s="6">
        <v>865</v>
      </c>
      <c r="AF322" s="6"/>
    </row>
    <row r="325" ht="12.75">
      <c r="AB325" s="12"/>
    </row>
    <row r="326" ht="15.75" customHeight="1">
      <c r="AB326" s="12"/>
    </row>
  </sheetData>
  <mergeCells count="20">
    <mergeCell ref="A2:AF2"/>
    <mergeCell ref="AF4:AF5"/>
    <mergeCell ref="AC4:AC5"/>
    <mergeCell ref="AA4:AA5"/>
    <mergeCell ref="AD4:AD5"/>
    <mergeCell ref="AE4:AE5"/>
    <mergeCell ref="X4:X5"/>
    <mergeCell ref="Y4:Y5"/>
    <mergeCell ref="Z4:Z5"/>
    <mergeCell ref="AB4:AB5"/>
    <mergeCell ref="A1:AF1"/>
    <mergeCell ref="A3:A5"/>
    <mergeCell ref="B3:B5"/>
    <mergeCell ref="C3:AF3"/>
    <mergeCell ref="C4:H4"/>
    <mergeCell ref="I4:J4"/>
    <mergeCell ref="K4:K5"/>
    <mergeCell ref="L4:Q4"/>
    <mergeCell ref="R4:V4"/>
    <mergeCell ref="W4:W5"/>
  </mergeCells>
  <printOptions/>
  <pageMargins left="0.38" right="0.2" top="0.6" bottom="0.35" header="0.5" footer="0.3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r.manasieva</dc:creator>
  <cp:keywords/>
  <dc:description/>
  <cp:lastModifiedBy>s.kamenova</cp:lastModifiedBy>
  <cp:lastPrinted>2012-01-27T14:39:48Z</cp:lastPrinted>
  <dcterms:created xsi:type="dcterms:W3CDTF">2011-11-09T08:50:04Z</dcterms:created>
  <dcterms:modified xsi:type="dcterms:W3CDTF">2012-01-27T15:48:02Z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