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bookViews>
    <workbookView xWindow="0" yWindow="0" windowWidth="25200" windowHeight="11880"/>
  </bookViews>
  <sheets>
    <sheet name="ЗДБРБ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25" i="2" l="1"/>
  <c r="BI325" i="2"/>
  <c r="BH325" i="2"/>
  <c r="BG325" i="2"/>
  <c r="BE325" i="2"/>
  <c r="BD325" i="2"/>
  <c r="BC325" i="2"/>
  <c r="BB325" i="2"/>
  <c r="BA325" i="2"/>
  <c r="AY325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K325" i="2"/>
  <c r="BF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F325" i="2"/>
  <c r="G325" i="2"/>
  <c r="E325" i="2"/>
  <c r="D325" i="2"/>
  <c r="AZ324" i="2"/>
  <c r="AX324" i="2"/>
  <c r="AZ323" i="2"/>
  <c r="AX323" i="2"/>
  <c r="AZ322" i="2"/>
  <c r="AX322" i="2"/>
  <c r="AZ321" i="2"/>
  <c r="AX321" i="2"/>
  <c r="AZ320" i="2"/>
  <c r="AX320" i="2"/>
  <c r="AZ319" i="2"/>
  <c r="AX319" i="2"/>
  <c r="BJ318" i="2"/>
  <c r="BI318" i="2"/>
  <c r="BH318" i="2"/>
  <c r="BG318" i="2"/>
  <c r="BE318" i="2"/>
  <c r="BD318" i="2"/>
  <c r="BC318" i="2"/>
  <c r="BB318" i="2"/>
  <c r="BA318" i="2"/>
  <c r="AY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BF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F318" i="2"/>
  <c r="G318" i="2"/>
  <c r="E318" i="2"/>
  <c r="D318" i="2"/>
  <c r="AZ317" i="2"/>
  <c r="AX317" i="2"/>
  <c r="AZ316" i="2"/>
  <c r="AX316" i="2"/>
  <c r="AZ315" i="2"/>
  <c r="AX315" i="2"/>
  <c r="AZ314" i="2"/>
  <c r="AX314" i="2"/>
  <c r="AZ313" i="2"/>
  <c r="AX313" i="2"/>
  <c r="AZ312" i="2"/>
  <c r="AX312" i="2"/>
  <c r="AZ311" i="2"/>
  <c r="AX311" i="2"/>
  <c r="AZ310" i="2"/>
  <c r="AX310" i="2"/>
  <c r="AZ309" i="2"/>
  <c r="AX309" i="2"/>
  <c r="AZ308" i="2"/>
  <c r="AX308" i="2"/>
  <c r="AZ307" i="2"/>
  <c r="AX307" i="2"/>
  <c r="BJ306" i="2"/>
  <c r="BI306" i="2"/>
  <c r="BH306" i="2"/>
  <c r="BG306" i="2"/>
  <c r="BE306" i="2"/>
  <c r="BD306" i="2"/>
  <c r="BC306" i="2"/>
  <c r="BB306" i="2"/>
  <c r="BA306" i="2"/>
  <c r="AY306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K306" i="2"/>
  <c r="BF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F306" i="2"/>
  <c r="G306" i="2"/>
  <c r="E306" i="2"/>
  <c r="D306" i="2"/>
  <c r="AZ305" i="2"/>
  <c r="AX305" i="2"/>
  <c r="AZ304" i="2"/>
  <c r="AX304" i="2"/>
  <c r="AZ303" i="2"/>
  <c r="AX303" i="2"/>
  <c r="AZ302" i="2"/>
  <c r="AX302" i="2"/>
  <c r="AZ301" i="2"/>
  <c r="AX301" i="2"/>
  <c r="AZ300" i="2"/>
  <c r="AX300" i="2"/>
  <c r="AZ299" i="2"/>
  <c r="AX299" i="2"/>
  <c r="AZ298" i="2"/>
  <c r="AX298" i="2"/>
  <c r="AZ297" i="2"/>
  <c r="AX297" i="2"/>
  <c r="AZ296" i="2"/>
  <c r="AX296" i="2"/>
  <c r="AZ295" i="2"/>
  <c r="AX295" i="2"/>
  <c r="AZ294" i="2"/>
  <c r="AX294" i="2"/>
  <c r="BJ293" i="2"/>
  <c r="BI293" i="2"/>
  <c r="BH293" i="2"/>
  <c r="BG293" i="2"/>
  <c r="BE293" i="2"/>
  <c r="BD293" i="2"/>
  <c r="BC293" i="2"/>
  <c r="BB293" i="2"/>
  <c r="BA293" i="2"/>
  <c r="AY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BF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F293" i="2"/>
  <c r="G293" i="2"/>
  <c r="E293" i="2"/>
  <c r="D293" i="2"/>
  <c r="AZ292" i="2"/>
  <c r="AX292" i="2"/>
  <c r="AZ291" i="2"/>
  <c r="AX291" i="2"/>
  <c r="AZ290" i="2"/>
  <c r="AX290" i="2"/>
  <c r="AZ289" i="2"/>
  <c r="AX289" i="2"/>
  <c r="AZ288" i="2"/>
  <c r="AX288" i="2"/>
  <c r="AZ287" i="2"/>
  <c r="AX287" i="2"/>
  <c r="BJ286" i="2"/>
  <c r="BI286" i="2"/>
  <c r="BH286" i="2"/>
  <c r="BG286" i="2"/>
  <c r="BE286" i="2"/>
  <c r="BD286" i="2"/>
  <c r="BC286" i="2"/>
  <c r="BB286" i="2"/>
  <c r="BA286" i="2"/>
  <c r="AY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BF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F286" i="2"/>
  <c r="G286" i="2"/>
  <c r="E286" i="2"/>
  <c r="D286" i="2"/>
  <c r="AZ285" i="2"/>
  <c r="AX285" i="2"/>
  <c r="AZ284" i="2"/>
  <c r="AX284" i="2"/>
  <c r="AZ283" i="2"/>
  <c r="AX283" i="2"/>
  <c r="AZ282" i="2"/>
  <c r="AX282" i="2"/>
  <c r="AZ281" i="2"/>
  <c r="AX281" i="2"/>
  <c r="AZ280" i="2"/>
  <c r="AX280" i="2"/>
  <c r="AZ279" i="2"/>
  <c r="AX279" i="2"/>
  <c r="AZ278" i="2"/>
  <c r="AX278" i="2"/>
  <c r="AZ277" i="2"/>
  <c r="AX277" i="2"/>
  <c r="AZ276" i="2"/>
  <c r="AX276" i="2"/>
  <c r="AZ275" i="2"/>
  <c r="AX275" i="2"/>
  <c r="AZ274" i="2"/>
  <c r="AX274" i="2"/>
  <c r="BJ273" i="2"/>
  <c r="BI273" i="2"/>
  <c r="BH273" i="2"/>
  <c r="BG273" i="2"/>
  <c r="BE273" i="2"/>
  <c r="BD273" i="2"/>
  <c r="BC273" i="2"/>
  <c r="BB273" i="2"/>
  <c r="BA273" i="2"/>
  <c r="AY273" i="2"/>
  <c r="AW273" i="2"/>
  <c r="AV273" i="2"/>
  <c r="AU273" i="2"/>
  <c r="AT273" i="2"/>
  <c r="AS273" i="2"/>
  <c r="AR273" i="2"/>
  <c r="AO273" i="2"/>
  <c r="AN273" i="2"/>
  <c r="AM273" i="2"/>
  <c r="AL273" i="2"/>
  <c r="AK273" i="2"/>
  <c r="BF273" i="2"/>
  <c r="AJ273" i="2"/>
  <c r="AI273" i="2"/>
  <c r="AH273" i="2"/>
  <c r="AG273" i="2"/>
  <c r="AF273" i="2"/>
  <c r="AD273" i="2"/>
  <c r="AC273" i="2"/>
  <c r="AB273" i="2"/>
  <c r="AA273" i="2"/>
  <c r="Z273" i="2"/>
  <c r="X273" i="2"/>
  <c r="W273" i="2"/>
  <c r="V273" i="2"/>
  <c r="U273" i="2"/>
  <c r="T273" i="2"/>
  <c r="S273" i="2"/>
  <c r="R273" i="2"/>
  <c r="Q273" i="2"/>
  <c r="P273" i="2"/>
  <c r="N273" i="2"/>
  <c r="M273" i="2"/>
  <c r="L273" i="2"/>
  <c r="K273" i="2"/>
  <c r="J273" i="2"/>
  <c r="I273" i="2"/>
  <c r="F273" i="2"/>
  <c r="D273" i="2"/>
  <c r="AZ272" i="2"/>
  <c r="AX272" i="2"/>
  <c r="AZ271" i="2"/>
  <c r="AX271" i="2"/>
  <c r="AZ270" i="2"/>
  <c r="AX270" i="2"/>
  <c r="AZ269" i="2"/>
  <c r="AX269" i="2"/>
  <c r="AZ268" i="2"/>
  <c r="AX268" i="2"/>
  <c r="AZ267" i="2"/>
  <c r="AX267" i="2"/>
  <c r="AZ266" i="2"/>
  <c r="AX266" i="2"/>
  <c r="AZ265" i="2"/>
  <c r="AX265" i="2"/>
  <c r="AZ264" i="2"/>
  <c r="AX264" i="2"/>
  <c r="AZ263" i="2"/>
  <c r="AX263" i="2"/>
  <c r="AZ262" i="2"/>
  <c r="AX262" i="2"/>
  <c r="AZ261" i="2"/>
  <c r="AX261" i="2"/>
  <c r="AZ260" i="2"/>
  <c r="AX260" i="2"/>
  <c r="AZ259" i="2"/>
  <c r="AX259" i="2"/>
  <c r="AZ258" i="2"/>
  <c r="AX258" i="2"/>
  <c r="AQ258" i="2"/>
  <c r="AP258" i="2"/>
  <c r="AE258" i="2"/>
  <c r="Y258" i="2"/>
  <c r="O258" i="2"/>
  <c r="H258" i="2"/>
  <c r="G258" i="2"/>
  <c r="E258" i="2"/>
  <c r="AZ257" i="2"/>
  <c r="AX257" i="2"/>
  <c r="AZ256" i="2"/>
  <c r="AX256" i="2"/>
  <c r="AZ255" i="2"/>
  <c r="AX255" i="2"/>
  <c r="AZ254" i="2"/>
  <c r="AX254" i="2"/>
  <c r="AZ253" i="2"/>
  <c r="AX253" i="2"/>
  <c r="AQ253" i="2"/>
  <c r="AP253" i="2"/>
  <c r="AE253" i="2"/>
  <c r="O253" i="2"/>
  <c r="G253" i="2"/>
  <c r="AZ252" i="2"/>
  <c r="AX252" i="2"/>
  <c r="AZ251" i="2"/>
  <c r="AX251" i="2"/>
  <c r="AZ250" i="2"/>
  <c r="AX250" i="2"/>
  <c r="BG249" i="2"/>
  <c r="AZ249" i="2"/>
  <c r="AX249" i="2"/>
  <c r="AV249" i="2"/>
  <c r="AU249" i="2"/>
  <c r="AQ249" i="2"/>
  <c r="AP249" i="2"/>
  <c r="AO249" i="2"/>
  <c r="AN249" i="2"/>
  <c r="AE249" i="2"/>
  <c r="Z249" i="2"/>
  <c r="Y249" i="2"/>
  <c r="W249" i="2"/>
  <c r="V249" i="2"/>
  <c r="T249" i="2"/>
  <c r="S249" i="2"/>
  <c r="Q249" i="2"/>
  <c r="P249" i="2"/>
  <c r="O249" i="2"/>
  <c r="N249" i="2"/>
  <c r="H249" i="2"/>
  <c r="G249" i="2"/>
  <c r="E249" i="2"/>
  <c r="BJ248" i="2"/>
  <c r="BI248" i="2"/>
  <c r="BH248" i="2"/>
  <c r="BG248" i="2"/>
  <c r="BE248" i="2"/>
  <c r="BD248" i="2"/>
  <c r="BC248" i="2"/>
  <c r="BB248" i="2"/>
  <c r="BA248" i="2"/>
  <c r="AY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BF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F248" i="2"/>
  <c r="G248" i="2"/>
  <c r="E248" i="2"/>
  <c r="D248" i="2"/>
  <c r="AZ247" i="2"/>
  <c r="AX247" i="2"/>
  <c r="AZ246" i="2"/>
  <c r="AX246" i="2"/>
  <c r="AZ245" i="2"/>
  <c r="AX245" i="2"/>
  <c r="AZ244" i="2"/>
  <c r="AX244" i="2"/>
  <c r="AZ243" i="2"/>
  <c r="AX243" i="2"/>
  <c r="AZ242" i="2"/>
  <c r="AX242" i="2"/>
  <c r="AZ241" i="2"/>
  <c r="AX241" i="2"/>
  <c r="AZ240" i="2"/>
  <c r="AX240" i="2"/>
  <c r="AZ239" i="2"/>
  <c r="AX239" i="2"/>
  <c r="AZ238" i="2"/>
  <c r="AX238" i="2"/>
  <c r="AZ237" i="2"/>
  <c r="AX237" i="2"/>
  <c r="BJ236" i="2"/>
  <c r="BI236" i="2"/>
  <c r="BH236" i="2"/>
  <c r="BG236" i="2"/>
  <c r="BE236" i="2"/>
  <c r="BD236" i="2"/>
  <c r="BC236" i="2"/>
  <c r="BB236" i="2"/>
  <c r="BA236" i="2"/>
  <c r="AY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BF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F236" i="2"/>
  <c r="G236" i="2"/>
  <c r="E236" i="2"/>
  <c r="D236" i="2"/>
  <c r="AZ235" i="2"/>
  <c r="AX235" i="2"/>
  <c r="AZ234" i="2"/>
  <c r="AX234" i="2"/>
  <c r="AZ233" i="2"/>
  <c r="AX233" i="2"/>
  <c r="AZ232" i="2"/>
  <c r="AX232" i="2"/>
  <c r="AZ231" i="2"/>
  <c r="AX231" i="2"/>
  <c r="BJ230" i="2"/>
  <c r="BI230" i="2"/>
  <c r="BH230" i="2"/>
  <c r="BG230" i="2"/>
  <c r="BE230" i="2"/>
  <c r="BD230" i="2"/>
  <c r="BC230" i="2"/>
  <c r="BB230" i="2"/>
  <c r="BA230" i="2"/>
  <c r="AY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BF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F230" i="2"/>
  <c r="G230" i="2"/>
  <c r="E230" i="2"/>
  <c r="D230" i="2"/>
  <c r="AZ229" i="2"/>
  <c r="AX229" i="2"/>
  <c r="AZ228" i="2"/>
  <c r="AX228" i="2"/>
  <c r="AZ227" i="2"/>
  <c r="AX227" i="2"/>
  <c r="AZ226" i="2"/>
  <c r="AX226" i="2"/>
  <c r="AZ225" i="2"/>
  <c r="AX225" i="2"/>
  <c r="AZ224" i="2"/>
  <c r="AX224" i="2"/>
  <c r="AZ223" i="2"/>
  <c r="AX223" i="2"/>
  <c r="AZ222" i="2"/>
  <c r="AX222" i="2"/>
  <c r="BJ221" i="2"/>
  <c r="BI221" i="2"/>
  <c r="BH221" i="2"/>
  <c r="BG221" i="2"/>
  <c r="BE221" i="2"/>
  <c r="BD221" i="2"/>
  <c r="BC221" i="2"/>
  <c r="BB221" i="2"/>
  <c r="BA221" i="2"/>
  <c r="AY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BF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D221" i="2"/>
  <c r="AZ220" i="2"/>
  <c r="AX220" i="2"/>
  <c r="AZ219" i="2"/>
  <c r="AX219" i="2"/>
  <c r="AZ218" i="2"/>
  <c r="AX218" i="2"/>
  <c r="AZ217" i="2"/>
  <c r="AX217" i="2"/>
  <c r="AZ216" i="2"/>
  <c r="AX216" i="2"/>
  <c r="F216" i="2"/>
  <c r="E216" i="2"/>
  <c r="AZ215" i="2"/>
  <c r="AX215" i="2"/>
  <c r="AZ214" i="2"/>
  <c r="AX214" i="2"/>
  <c r="AZ213" i="2"/>
  <c r="AX213" i="2"/>
  <c r="AZ212" i="2"/>
  <c r="AX212" i="2"/>
  <c r="BJ211" i="2"/>
  <c r="BI211" i="2"/>
  <c r="BH211" i="2"/>
  <c r="BG211" i="2"/>
  <c r="BE211" i="2"/>
  <c r="BD211" i="2"/>
  <c r="BC211" i="2"/>
  <c r="BB211" i="2"/>
  <c r="BA211" i="2"/>
  <c r="AY211" i="2"/>
  <c r="AW211" i="2"/>
  <c r="AV211" i="2"/>
  <c r="AU211" i="2"/>
  <c r="AT211" i="2"/>
  <c r="AS211" i="2"/>
  <c r="AR211" i="2"/>
  <c r="AQ211" i="2"/>
  <c r="AP211" i="2"/>
  <c r="AM211" i="2"/>
  <c r="AL211" i="2"/>
  <c r="AK211" i="2"/>
  <c r="BF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F211" i="2"/>
  <c r="G211" i="2"/>
  <c r="E211" i="2"/>
  <c r="D211" i="2"/>
  <c r="AZ210" i="2"/>
  <c r="AX210" i="2"/>
  <c r="AZ209" i="2"/>
  <c r="AX209" i="2"/>
  <c r="AZ208" i="2"/>
  <c r="AX208" i="2"/>
  <c r="AZ207" i="2"/>
  <c r="AX207" i="2"/>
  <c r="AZ206" i="2"/>
  <c r="AX206" i="2"/>
  <c r="AZ205" i="2"/>
  <c r="AX205" i="2"/>
  <c r="AO205" i="2"/>
  <c r="AN205" i="2"/>
  <c r="AZ204" i="2"/>
  <c r="AX204" i="2"/>
  <c r="AZ203" i="2"/>
  <c r="AX203" i="2"/>
  <c r="BJ202" i="2"/>
  <c r="BI202" i="2"/>
  <c r="BH202" i="2"/>
  <c r="BE202" i="2"/>
  <c r="BD202" i="2"/>
  <c r="BC202" i="2"/>
  <c r="BB202" i="2"/>
  <c r="BA202" i="2"/>
  <c r="AY202" i="2"/>
  <c r="AW202" i="2"/>
  <c r="AT202" i="2"/>
  <c r="AS202" i="2"/>
  <c r="AR202" i="2"/>
  <c r="AO202" i="2"/>
  <c r="AN202" i="2"/>
  <c r="AM202" i="2"/>
  <c r="AL202" i="2"/>
  <c r="AK202" i="2"/>
  <c r="AJ202" i="2"/>
  <c r="AI202" i="2"/>
  <c r="AH202" i="2"/>
  <c r="AG202" i="2"/>
  <c r="AF202" i="2"/>
  <c r="AD202" i="2"/>
  <c r="AC202" i="2"/>
  <c r="AA202" i="2"/>
  <c r="X202" i="2"/>
  <c r="W202" i="2"/>
  <c r="U202" i="2"/>
  <c r="T202" i="2"/>
  <c r="S202" i="2"/>
  <c r="R202" i="2"/>
  <c r="Q202" i="2"/>
  <c r="P202" i="2"/>
  <c r="N202" i="2"/>
  <c r="M202" i="2"/>
  <c r="L202" i="2"/>
  <c r="K202" i="2"/>
  <c r="J202" i="2"/>
  <c r="I202" i="2"/>
  <c r="F202" i="2"/>
  <c r="D202" i="2"/>
  <c r="AZ201" i="2"/>
  <c r="AX201" i="2"/>
  <c r="AZ200" i="2"/>
  <c r="AX200" i="2"/>
  <c r="AZ199" i="2"/>
  <c r="AX199" i="2"/>
  <c r="AZ198" i="2"/>
  <c r="AX198" i="2"/>
  <c r="AZ197" i="2"/>
  <c r="AX197" i="2"/>
  <c r="AZ196" i="2"/>
  <c r="AX196" i="2"/>
  <c r="AZ195" i="2"/>
  <c r="AX195" i="2"/>
  <c r="AQ195" i="2"/>
  <c r="AP195" i="2"/>
  <c r="O195" i="2"/>
  <c r="H195" i="2"/>
  <c r="G195" i="2"/>
  <c r="E195" i="2"/>
  <c r="E202" i="2" s="1"/>
  <c r="AZ194" i="2"/>
  <c r="AX194" i="2"/>
  <c r="AZ193" i="2"/>
  <c r="AX193" i="2"/>
  <c r="BG192" i="2"/>
  <c r="AZ192" i="2"/>
  <c r="AX192" i="2"/>
  <c r="AV192" i="2"/>
  <c r="AV202" i="2" s="1"/>
  <c r="AU192" i="2"/>
  <c r="AP192" i="2"/>
  <c r="BF192" i="2"/>
  <c r="AE192" i="2"/>
  <c r="AB192" i="2"/>
  <c r="Z192" i="2"/>
  <c r="Y192" i="2"/>
  <c r="Y202" i="2" s="1"/>
  <c r="V192" i="2"/>
  <c r="H192" i="2"/>
  <c r="G192" i="2"/>
  <c r="AZ191" i="2"/>
  <c r="AX191" i="2"/>
  <c r="AZ190" i="2"/>
  <c r="AX190" i="2"/>
  <c r="AZ189" i="2"/>
  <c r="AX189" i="2"/>
  <c r="AZ188" i="2"/>
  <c r="AX188" i="2"/>
  <c r="AZ187" i="2"/>
  <c r="AX187" i="2"/>
  <c r="AZ186" i="2"/>
  <c r="AX186" i="2"/>
  <c r="AZ185" i="2"/>
  <c r="AX185" i="2"/>
  <c r="AZ184" i="2"/>
  <c r="AX184" i="2"/>
  <c r="AZ183" i="2"/>
  <c r="AX183" i="2"/>
  <c r="BJ182" i="2"/>
  <c r="BI182" i="2"/>
  <c r="BH182" i="2"/>
  <c r="BG182" i="2"/>
  <c r="BE182" i="2"/>
  <c r="BD182" i="2"/>
  <c r="BC182" i="2"/>
  <c r="BB182" i="2"/>
  <c r="BA182" i="2"/>
  <c r="AY182" i="2"/>
  <c r="AW182" i="2"/>
  <c r="AV182" i="2"/>
  <c r="AU182" i="2"/>
  <c r="AT182" i="2"/>
  <c r="AS182" i="2"/>
  <c r="AR182" i="2"/>
  <c r="AQ182" i="2"/>
  <c r="AP182" i="2"/>
  <c r="AO182" i="2"/>
  <c r="AM182" i="2"/>
  <c r="AL182" i="2"/>
  <c r="AK182" i="2"/>
  <c r="BF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F182" i="2"/>
  <c r="G182" i="2"/>
  <c r="E182" i="2"/>
  <c r="D182" i="2"/>
  <c r="AZ181" i="2"/>
  <c r="AX181" i="2"/>
  <c r="AZ180" i="2"/>
  <c r="AX180" i="2"/>
  <c r="AZ179" i="2"/>
  <c r="AX179" i="2"/>
  <c r="AZ178" i="2"/>
  <c r="AX178" i="2"/>
  <c r="AZ177" i="2"/>
  <c r="AX177" i="2"/>
  <c r="AZ176" i="2"/>
  <c r="AX176" i="2"/>
  <c r="AZ175" i="2"/>
  <c r="AX175" i="2"/>
  <c r="AZ174" i="2"/>
  <c r="AX174" i="2"/>
  <c r="AN174" i="2"/>
  <c r="AN182" i="2" s="1"/>
  <c r="AZ173" i="2"/>
  <c r="AX173" i="2"/>
  <c r="AZ172" i="2"/>
  <c r="AX172" i="2"/>
  <c r="AZ171" i="2"/>
  <c r="AX171" i="2"/>
  <c r="AZ170" i="2"/>
  <c r="AX170" i="2"/>
  <c r="BJ169" i="2"/>
  <c r="BI169" i="2"/>
  <c r="BH169" i="2"/>
  <c r="BE169" i="2"/>
  <c r="BD169" i="2"/>
  <c r="BC169" i="2"/>
  <c r="BB169" i="2"/>
  <c r="BA169" i="2"/>
  <c r="AY169" i="2"/>
  <c r="AW169" i="2"/>
  <c r="AU169" i="2"/>
  <c r="AT169" i="2"/>
  <c r="AS169" i="2"/>
  <c r="AR169" i="2"/>
  <c r="AO169" i="2"/>
  <c r="AN169" i="2"/>
  <c r="AM169" i="2"/>
  <c r="AL169" i="2"/>
  <c r="AK169" i="2"/>
  <c r="BF169" i="2"/>
  <c r="AJ169" i="2"/>
  <c r="AI169" i="2"/>
  <c r="AH169" i="2"/>
  <c r="AG169" i="2"/>
  <c r="AF169" i="2"/>
  <c r="AE169" i="2"/>
  <c r="AD169" i="2"/>
  <c r="AC169" i="2"/>
  <c r="AB169" i="2"/>
  <c r="AA169" i="2"/>
  <c r="Z169" i="2"/>
  <c r="X169" i="2"/>
  <c r="W169" i="2"/>
  <c r="U169" i="2"/>
  <c r="S169" i="2"/>
  <c r="R169" i="2"/>
  <c r="Q169" i="2"/>
  <c r="P169" i="2"/>
  <c r="N169" i="2"/>
  <c r="M169" i="2"/>
  <c r="L169" i="2"/>
  <c r="K169" i="2"/>
  <c r="J169" i="2"/>
  <c r="I169" i="2"/>
  <c r="H169" i="2"/>
  <c r="F169" i="2"/>
  <c r="E169" i="2"/>
  <c r="D169" i="2"/>
  <c r="AZ168" i="2"/>
  <c r="AX168" i="2"/>
  <c r="AZ167" i="2"/>
  <c r="AX167" i="2"/>
  <c r="BG166" i="2"/>
  <c r="BG169" i="2" s="1"/>
  <c r="AZ166" i="2"/>
  <c r="AX166" i="2"/>
  <c r="AV166" i="2"/>
  <c r="AQ166" i="2"/>
  <c r="AP166" i="2"/>
  <c r="AP169" i="2" s="1"/>
  <c r="Y166" i="2"/>
  <c r="Y169" i="2" s="1"/>
  <c r="V166" i="2"/>
  <c r="T166" i="2"/>
  <c r="O166" i="2"/>
  <c r="G166" i="2"/>
  <c r="G169" i="2" s="1"/>
  <c r="AZ165" i="2"/>
  <c r="AX165" i="2"/>
  <c r="AZ164" i="2"/>
  <c r="AX164" i="2"/>
  <c r="AZ163" i="2"/>
  <c r="AX163" i="2"/>
  <c r="AZ162" i="2"/>
  <c r="AX162" i="2"/>
  <c r="BJ161" i="2"/>
  <c r="BI161" i="2"/>
  <c r="BH161" i="2"/>
  <c r="BE161" i="2"/>
  <c r="BD161" i="2"/>
  <c r="BC161" i="2"/>
  <c r="BB161" i="2"/>
  <c r="BA161" i="2"/>
  <c r="AY161" i="2"/>
  <c r="AW161" i="2"/>
  <c r="AU161" i="2"/>
  <c r="AT161" i="2"/>
  <c r="AS161" i="2"/>
  <c r="AR161" i="2"/>
  <c r="AO161" i="2"/>
  <c r="AN161" i="2"/>
  <c r="AM161" i="2"/>
  <c r="AL161" i="2"/>
  <c r="AK161" i="2"/>
  <c r="BF161" i="2"/>
  <c r="AJ161" i="2"/>
  <c r="AH161" i="2"/>
  <c r="AG161" i="2"/>
  <c r="AF161" i="2"/>
  <c r="AD161" i="2"/>
  <c r="AC161" i="2"/>
  <c r="AB161" i="2"/>
  <c r="AA161" i="2"/>
  <c r="Z161" i="2"/>
  <c r="X161" i="2"/>
  <c r="U161" i="2"/>
  <c r="R161" i="2"/>
  <c r="Q161" i="2"/>
  <c r="P161" i="2"/>
  <c r="O161" i="2"/>
  <c r="N161" i="2"/>
  <c r="M161" i="2"/>
  <c r="L161" i="2"/>
  <c r="K161" i="2"/>
  <c r="J161" i="2"/>
  <c r="I161" i="2"/>
  <c r="F161" i="2"/>
  <c r="G161" i="2"/>
  <c r="E161" i="2"/>
  <c r="D161" i="2"/>
  <c r="AZ160" i="2"/>
  <c r="AX160" i="2"/>
  <c r="AZ159" i="2"/>
  <c r="AX159" i="2"/>
  <c r="AZ158" i="2"/>
  <c r="AX158" i="2"/>
  <c r="AZ157" i="2"/>
  <c r="AX157" i="2"/>
  <c r="AZ156" i="2"/>
  <c r="AX156" i="2"/>
  <c r="AZ155" i="2"/>
  <c r="AX155" i="2"/>
  <c r="AZ154" i="2"/>
  <c r="AX154" i="2"/>
  <c r="AV154" i="2"/>
  <c r="AV161" i="2" s="1"/>
  <c r="AQ154" i="2"/>
  <c r="AP154" i="2"/>
  <c r="AP161" i="2" s="1"/>
  <c r="AI154" i="2"/>
  <c r="AI161" i="2" s="1"/>
  <c r="AE154" i="2"/>
  <c r="AE161" i="2" s="1"/>
  <c r="Y154" i="2"/>
  <c r="V154" i="2"/>
  <c r="T154" i="2"/>
  <c r="S154" i="2"/>
  <c r="H154" i="2"/>
  <c r="H161" i="2" s="1"/>
  <c r="AZ153" i="2"/>
  <c r="AX153" i="2"/>
  <c r="BG152" i="2"/>
  <c r="AZ152" i="2"/>
  <c r="AX152" i="2"/>
  <c r="AQ152" i="2"/>
  <c r="Y152" i="2"/>
  <c r="W152" i="2"/>
  <c r="V152" i="2"/>
  <c r="AZ151" i="2"/>
  <c r="AX151" i="2"/>
  <c r="AZ150" i="2"/>
  <c r="AX150" i="2"/>
  <c r="AZ149" i="2"/>
  <c r="AX149" i="2"/>
  <c r="AZ148" i="2"/>
  <c r="AX148" i="2"/>
  <c r="BJ147" i="2"/>
  <c r="BI147" i="2"/>
  <c r="BH147" i="2"/>
  <c r="BG147" i="2"/>
  <c r="BE147" i="2"/>
  <c r="BD147" i="2"/>
  <c r="BC147" i="2"/>
  <c r="BB147" i="2"/>
  <c r="BA147" i="2"/>
  <c r="AY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BF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F147" i="2"/>
  <c r="G147" i="2"/>
  <c r="E147" i="2"/>
  <c r="D147" i="2"/>
  <c r="AZ146" i="2"/>
  <c r="AX146" i="2"/>
  <c r="AZ145" i="2"/>
  <c r="AX145" i="2"/>
  <c r="AZ144" i="2"/>
  <c r="AX144" i="2"/>
  <c r="AZ143" i="2"/>
  <c r="AX143" i="2"/>
  <c r="AZ142" i="2"/>
  <c r="AX142" i="2"/>
  <c r="AZ141" i="2"/>
  <c r="AX141" i="2"/>
  <c r="AZ140" i="2"/>
  <c r="AX140" i="2"/>
  <c r="AZ139" i="2"/>
  <c r="AX139" i="2"/>
  <c r="AZ138" i="2"/>
  <c r="AX138" i="2"/>
  <c r="AZ137" i="2"/>
  <c r="AX137" i="2"/>
  <c r="AZ136" i="2"/>
  <c r="AX136" i="2"/>
  <c r="AZ135" i="2"/>
  <c r="AX135" i="2"/>
  <c r="BJ134" i="2"/>
  <c r="BI134" i="2"/>
  <c r="BH134" i="2"/>
  <c r="BG134" i="2"/>
  <c r="BE134" i="2"/>
  <c r="BD134" i="2"/>
  <c r="BC134" i="2"/>
  <c r="BB134" i="2"/>
  <c r="BA134" i="2"/>
  <c r="AY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BF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F134" i="2"/>
  <c r="G134" i="2"/>
  <c r="E134" i="2"/>
  <c r="D134" i="2"/>
  <c r="AZ133" i="2"/>
  <c r="AX133" i="2"/>
  <c r="AZ132" i="2"/>
  <c r="AX132" i="2"/>
  <c r="AZ131" i="2"/>
  <c r="AX131" i="2"/>
  <c r="AZ130" i="2"/>
  <c r="AX130" i="2"/>
  <c r="AZ129" i="2"/>
  <c r="AX129" i="2"/>
  <c r="AZ128" i="2"/>
  <c r="AX128" i="2"/>
  <c r="AZ127" i="2"/>
  <c r="AX127" i="2"/>
  <c r="AZ126" i="2"/>
  <c r="AX126" i="2"/>
  <c r="AZ125" i="2"/>
  <c r="AX125" i="2"/>
  <c r="BJ124" i="2"/>
  <c r="BI124" i="2"/>
  <c r="BH124" i="2"/>
  <c r="BG124" i="2"/>
  <c r="BE124" i="2"/>
  <c r="BD124" i="2"/>
  <c r="BC124" i="2"/>
  <c r="BB124" i="2"/>
  <c r="BA124" i="2"/>
  <c r="AY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BF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G124" i="2"/>
  <c r="E124" i="2"/>
  <c r="D124" i="2"/>
  <c r="AZ123" i="2"/>
  <c r="AX123" i="2"/>
  <c r="AZ122" i="2"/>
  <c r="AX122" i="2"/>
  <c r="AZ121" i="2"/>
  <c r="AX121" i="2"/>
  <c r="AZ120" i="2"/>
  <c r="AX120" i="2"/>
  <c r="AZ119" i="2"/>
  <c r="AX119" i="2"/>
  <c r="AZ118" i="2"/>
  <c r="AX118" i="2"/>
  <c r="AZ117" i="2"/>
  <c r="AX117" i="2"/>
  <c r="AZ116" i="2"/>
  <c r="AX116" i="2"/>
  <c r="AZ115" i="2"/>
  <c r="AX115" i="2"/>
  <c r="AZ114" i="2"/>
  <c r="AX114" i="2"/>
  <c r="BJ113" i="2"/>
  <c r="BI113" i="2"/>
  <c r="BH113" i="2"/>
  <c r="BG113" i="2"/>
  <c r="BE113" i="2"/>
  <c r="BD113" i="2"/>
  <c r="BC113" i="2"/>
  <c r="BB113" i="2"/>
  <c r="BA113" i="2"/>
  <c r="AY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BF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F113" i="2"/>
  <c r="G113" i="2"/>
  <c r="E113" i="2"/>
  <c r="D113" i="2"/>
  <c r="AZ112" i="2"/>
  <c r="AX112" i="2"/>
  <c r="AZ111" i="2"/>
  <c r="AX111" i="2"/>
  <c r="AZ110" i="2"/>
  <c r="AX110" i="2"/>
  <c r="AZ109" i="2"/>
  <c r="AX109" i="2"/>
  <c r="AZ108" i="2"/>
  <c r="AX108" i="2"/>
  <c r="AZ107" i="2"/>
  <c r="AX107" i="2"/>
  <c r="AZ106" i="2"/>
  <c r="AX106" i="2"/>
  <c r="AZ105" i="2"/>
  <c r="AX105" i="2"/>
  <c r="BJ104" i="2"/>
  <c r="BI104" i="2"/>
  <c r="BH104" i="2"/>
  <c r="BG104" i="2"/>
  <c r="BE104" i="2"/>
  <c r="BD104" i="2"/>
  <c r="BC104" i="2"/>
  <c r="BB104" i="2"/>
  <c r="BA104" i="2"/>
  <c r="AY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BF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G104" i="2"/>
  <c r="E104" i="2"/>
  <c r="D104" i="2"/>
  <c r="AZ103" i="2"/>
  <c r="AX103" i="2"/>
  <c r="AZ102" i="2"/>
  <c r="AX102" i="2"/>
  <c r="AZ101" i="2"/>
  <c r="AX101" i="2"/>
  <c r="AZ100" i="2"/>
  <c r="AX100" i="2"/>
  <c r="AZ99" i="2"/>
  <c r="AX99" i="2"/>
  <c r="AZ98" i="2"/>
  <c r="AX98" i="2"/>
  <c r="AZ97" i="2"/>
  <c r="AX97" i="2"/>
  <c r="AZ96" i="2"/>
  <c r="AX96" i="2"/>
  <c r="AZ95" i="2"/>
  <c r="AX95" i="2"/>
  <c r="BJ94" i="2"/>
  <c r="BI94" i="2"/>
  <c r="BH94" i="2"/>
  <c r="BG94" i="2"/>
  <c r="BE94" i="2"/>
  <c r="BD94" i="2"/>
  <c r="BC94" i="2"/>
  <c r="BB94" i="2"/>
  <c r="BA94" i="2"/>
  <c r="AY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BF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G94" i="2"/>
  <c r="E94" i="2"/>
  <c r="D94" i="2"/>
  <c r="AZ93" i="2"/>
  <c r="AX93" i="2"/>
  <c r="AZ92" i="2"/>
  <c r="AX92" i="2"/>
  <c r="AZ91" i="2"/>
  <c r="AX91" i="2"/>
  <c r="AZ90" i="2"/>
  <c r="AX90" i="2"/>
  <c r="AZ89" i="2"/>
  <c r="AX89" i="2"/>
  <c r="BJ88" i="2"/>
  <c r="BI88" i="2"/>
  <c r="BH88" i="2"/>
  <c r="BG88" i="2"/>
  <c r="BE88" i="2"/>
  <c r="BD88" i="2"/>
  <c r="BC88" i="2"/>
  <c r="BB88" i="2"/>
  <c r="BA88" i="2"/>
  <c r="AY88" i="2"/>
  <c r="AW88" i="2"/>
  <c r="AV88" i="2"/>
  <c r="AU88" i="2"/>
  <c r="AT88" i="2"/>
  <c r="AS88" i="2"/>
  <c r="AR88" i="2"/>
  <c r="AP88" i="2"/>
  <c r="AO88" i="2"/>
  <c r="AN88" i="2"/>
  <c r="AM88" i="2"/>
  <c r="AL88" i="2"/>
  <c r="AK88" i="2"/>
  <c r="BF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M88" i="2"/>
  <c r="L88" i="2"/>
  <c r="K88" i="2"/>
  <c r="J88" i="2"/>
  <c r="I88" i="2"/>
  <c r="H88" i="2"/>
  <c r="F88" i="2"/>
  <c r="G88" i="2"/>
  <c r="E88" i="2"/>
  <c r="D88" i="2"/>
  <c r="AZ87" i="2"/>
  <c r="AX87" i="2"/>
  <c r="AZ86" i="2"/>
  <c r="AX86" i="2"/>
  <c r="AZ85" i="2"/>
  <c r="AX85" i="2"/>
  <c r="AZ84" i="2"/>
  <c r="AX84" i="2"/>
  <c r="AZ83" i="2"/>
  <c r="AX83" i="2"/>
  <c r="AZ82" i="2"/>
  <c r="AX82" i="2"/>
  <c r="AZ81" i="2"/>
  <c r="AX81" i="2"/>
  <c r="AZ80" i="2"/>
  <c r="AX80" i="2"/>
  <c r="AZ79" i="2"/>
  <c r="AX79" i="2"/>
  <c r="AZ78" i="2"/>
  <c r="AX78" i="2"/>
  <c r="AQ78" i="2"/>
  <c r="O78" i="2"/>
  <c r="N78" i="2"/>
  <c r="AZ77" i="2"/>
  <c r="AX77" i="2"/>
  <c r="BJ76" i="2"/>
  <c r="BI76" i="2"/>
  <c r="BH76" i="2"/>
  <c r="BG76" i="2"/>
  <c r="BE76" i="2"/>
  <c r="BD76" i="2"/>
  <c r="BC76" i="2"/>
  <c r="BB76" i="2"/>
  <c r="BA76" i="2"/>
  <c r="AY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BF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G76" i="2"/>
  <c r="E76" i="2"/>
  <c r="D76" i="2"/>
  <c r="AZ75" i="2"/>
  <c r="AX75" i="2"/>
  <c r="AZ74" i="2"/>
  <c r="AX74" i="2"/>
  <c r="AZ73" i="2"/>
  <c r="AX73" i="2"/>
  <c r="AZ72" i="2"/>
  <c r="AX72" i="2"/>
  <c r="AZ71" i="2"/>
  <c r="AX71" i="2"/>
  <c r="AZ70" i="2"/>
  <c r="AX70" i="2"/>
  <c r="AZ69" i="2"/>
  <c r="AX69" i="2"/>
  <c r="AZ68" i="2"/>
  <c r="AX68" i="2"/>
  <c r="AZ67" i="2"/>
  <c r="AX67" i="2"/>
  <c r="AZ66" i="2"/>
  <c r="AX66" i="2"/>
  <c r="AZ65" i="2"/>
  <c r="AX65" i="2"/>
  <c r="AZ64" i="2"/>
  <c r="AX64" i="2"/>
  <c r="BJ63" i="2"/>
  <c r="BI63" i="2"/>
  <c r="BH63" i="2"/>
  <c r="BG63" i="2"/>
  <c r="BE63" i="2"/>
  <c r="BD63" i="2"/>
  <c r="BC63" i="2"/>
  <c r="BB63" i="2"/>
  <c r="BA63" i="2"/>
  <c r="AY63" i="2"/>
  <c r="AW63" i="2"/>
  <c r="AV63" i="2"/>
  <c r="AU63" i="2"/>
  <c r="AT63" i="2"/>
  <c r="AS63" i="2"/>
  <c r="AR63" i="2"/>
  <c r="AQ63" i="2"/>
  <c r="AL63" i="2"/>
  <c r="AK63" i="2"/>
  <c r="BF63" i="2"/>
  <c r="AJ63" i="2"/>
  <c r="AI63" i="2"/>
  <c r="AH63" i="2"/>
  <c r="AG63" i="2"/>
  <c r="AF63" i="2"/>
  <c r="AD63" i="2"/>
  <c r="AC63" i="2"/>
  <c r="AB63" i="2"/>
  <c r="AA63" i="2"/>
  <c r="Z63" i="2"/>
  <c r="X63" i="2"/>
  <c r="W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F63" i="2"/>
  <c r="E63" i="2"/>
  <c r="D63" i="2"/>
  <c r="AZ62" i="2"/>
  <c r="AX62" i="2"/>
  <c r="AZ61" i="2"/>
  <c r="AX61" i="2"/>
  <c r="AZ60" i="2"/>
  <c r="AX60" i="2"/>
  <c r="AZ59" i="2"/>
  <c r="AX59" i="2"/>
  <c r="AZ58" i="2"/>
  <c r="AX58" i="2"/>
  <c r="AZ57" i="2"/>
  <c r="AX57" i="2"/>
  <c r="AZ56" i="2"/>
  <c r="AX56" i="2"/>
  <c r="AZ55" i="2"/>
  <c r="AX55" i="2"/>
  <c r="AZ54" i="2"/>
  <c r="AX54" i="2"/>
  <c r="AZ53" i="2"/>
  <c r="AX53" i="2"/>
  <c r="AP53" i="2"/>
  <c r="AO53" i="2"/>
  <c r="AN53" i="2"/>
  <c r="AM53" i="2"/>
  <c r="AE53" i="2"/>
  <c r="Y53" i="2"/>
  <c r="V53" i="2"/>
  <c r="H53" i="2"/>
  <c r="H63" i="2" s="1"/>
  <c r="G53" i="2"/>
  <c r="AZ52" i="2"/>
  <c r="AX52" i="2"/>
  <c r="BJ51" i="2"/>
  <c r="BI51" i="2"/>
  <c r="BH51" i="2"/>
  <c r="BE51" i="2"/>
  <c r="BD51" i="2"/>
  <c r="BC51" i="2"/>
  <c r="BB51" i="2"/>
  <c r="BA51" i="2"/>
  <c r="AW51" i="2"/>
  <c r="AU51" i="2"/>
  <c r="AT51" i="2"/>
  <c r="AS51" i="2"/>
  <c r="AR51" i="2"/>
  <c r="AP51" i="2"/>
  <c r="AM51" i="2"/>
  <c r="AL51" i="2"/>
  <c r="AK51" i="2"/>
  <c r="BF51" i="2"/>
  <c r="AJ51" i="2"/>
  <c r="AG51" i="2"/>
  <c r="AF51" i="2"/>
  <c r="AD51" i="2"/>
  <c r="AC51" i="2"/>
  <c r="AA51" i="2"/>
  <c r="Z51" i="2"/>
  <c r="X51" i="2"/>
  <c r="W51" i="2"/>
  <c r="U51" i="2"/>
  <c r="T51" i="2"/>
  <c r="S51" i="2"/>
  <c r="R51" i="2"/>
  <c r="Q51" i="2"/>
  <c r="P51" i="2"/>
  <c r="O51" i="2"/>
  <c r="N51" i="2"/>
  <c r="M51" i="2"/>
  <c r="K51" i="2"/>
  <c r="J51" i="2"/>
  <c r="I51" i="2"/>
  <c r="F51" i="2"/>
  <c r="D51" i="2"/>
  <c r="AZ50" i="2"/>
  <c r="AX50" i="2"/>
  <c r="AZ49" i="2"/>
  <c r="AX49" i="2"/>
  <c r="AZ48" i="2"/>
  <c r="AX48" i="2"/>
  <c r="AZ47" i="2"/>
  <c r="AX47" i="2"/>
  <c r="AZ46" i="2"/>
  <c r="AX46" i="2"/>
  <c r="AZ45" i="2"/>
  <c r="AX45" i="2"/>
  <c r="AZ44" i="2"/>
  <c r="AX44" i="2"/>
  <c r="BG43" i="2"/>
  <c r="AY43" i="2"/>
  <c r="AX43" i="2"/>
  <c r="AV43" i="2"/>
  <c r="AQ43" i="2"/>
  <c r="AO43" i="2"/>
  <c r="AN43" i="2"/>
  <c r="AI43" i="2"/>
  <c r="AH43" i="2"/>
  <c r="AE43" i="2"/>
  <c r="AE51" i="2" s="1"/>
  <c r="AB43" i="2"/>
  <c r="Y43" i="2"/>
  <c r="V43" i="2"/>
  <c r="V51" i="2" s="1"/>
  <c r="L43" i="2"/>
  <c r="H43" i="2"/>
  <c r="G43" i="2"/>
  <c r="E43" i="2"/>
  <c r="AZ42" i="2"/>
  <c r="AX42" i="2"/>
  <c r="AZ41" i="2"/>
  <c r="AX41" i="2"/>
  <c r="AZ40" i="2"/>
  <c r="AX40" i="2"/>
  <c r="AZ39" i="2"/>
  <c r="AX39" i="2"/>
  <c r="AZ38" i="2"/>
  <c r="AX38" i="2"/>
  <c r="BJ37" i="2"/>
  <c r="BI37" i="2"/>
  <c r="BH37" i="2"/>
  <c r="BE37" i="2"/>
  <c r="BD37" i="2"/>
  <c r="BC37" i="2"/>
  <c r="BB37" i="2"/>
  <c r="BA37" i="2"/>
  <c r="AY37" i="2"/>
  <c r="AW37" i="2"/>
  <c r="AU37" i="2"/>
  <c r="AT37" i="2"/>
  <c r="AS37" i="2"/>
  <c r="AR37" i="2"/>
  <c r="AO37" i="2"/>
  <c r="AN37" i="2"/>
  <c r="AM37" i="2"/>
  <c r="AL37" i="2"/>
  <c r="AK37" i="2"/>
  <c r="BF37" i="2"/>
  <c r="AJ37" i="2"/>
  <c r="AI37" i="2"/>
  <c r="AH37" i="2"/>
  <c r="AG37" i="2"/>
  <c r="AF37" i="2"/>
  <c r="AD37" i="2"/>
  <c r="AC37" i="2"/>
  <c r="AB37" i="2"/>
  <c r="AA37" i="2"/>
  <c r="Z37" i="2"/>
  <c r="X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F37" i="2"/>
  <c r="D37" i="2"/>
  <c r="AZ36" i="2"/>
  <c r="AX36" i="2"/>
  <c r="AZ35" i="2"/>
  <c r="AX35" i="2"/>
  <c r="AZ34" i="2"/>
  <c r="AX34" i="2"/>
  <c r="AZ33" i="2"/>
  <c r="AX33" i="2"/>
  <c r="AZ32" i="2"/>
  <c r="AX32" i="2"/>
  <c r="AZ31" i="2"/>
  <c r="AX31" i="2"/>
  <c r="AZ30" i="2"/>
  <c r="AX30" i="2"/>
  <c r="AZ29" i="2"/>
  <c r="AX29" i="2"/>
  <c r="H29" i="2"/>
  <c r="G29" i="2"/>
  <c r="E29" i="2"/>
  <c r="AZ28" i="2"/>
  <c r="AX28" i="2"/>
  <c r="AZ27" i="2"/>
  <c r="AX27" i="2"/>
  <c r="AZ26" i="2"/>
  <c r="AX26" i="2"/>
  <c r="BG25" i="2"/>
  <c r="AZ25" i="2"/>
  <c r="AX25" i="2"/>
  <c r="AV25" i="2"/>
  <c r="AQ25" i="2"/>
  <c r="AP25" i="2"/>
  <c r="AE25" i="2"/>
  <c r="Y25" i="2"/>
  <c r="W25" i="2"/>
  <c r="V25" i="2"/>
  <c r="H25" i="2"/>
  <c r="AZ24" i="2"/>
  <c r="AX24" i="2"/>
  <c r="AZ23" i="2"/>
  <c r="AX23" i="2"/>
  <c r="BJ22" i="2"/>
  <c r="BI22" i="2"/>
  <c r="BE22" i="2"/>
  <c r="BD22" i="2"/>
  <c r="BC22" i="2"/>
  <c r="BB22" i="2"/>
  <c r="BA22" i="2"/>
  <c r="AY22" i="2"/>
  <c r="AW22" i="2"/>
  <c r="AU22" i="2"/>
  <c r="AS22" i="2"/>
  <c r="AR22" i="2"/>
  <c r="AP22" i="2"/>
  <c r="AO22" i="2"/>
  <c r="AN22" i="2"/>
  <c r="AL22" i="2"/>
  <c r="AK22" i="2"/>
  <c r="BF22" i="2"/>
  <c r="AJ22" i="2"/>
  <c r="AI22" i="2"/>
  <c r="AH22" i="2"/>
  <c r="AG22" i="2"/>
  <c r="AF22" i="2"/>
  <c r="AE22" i="2"/>
  <c r="AD22" i="2"/>
  <c r="AC22" i="2"/>
  <c r="AB22" i="2"/>
  <c r="AA22" i="2"/>
  <c r="Z22" i="2"/>
  <c r="X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G22" i="2"/>
  <c r="E22" i="2"/>
  <c r="D22" i="2"/>
  <c r="AZ21" i="2"/>
  <c r="AX21" i="2"/>
  <c r="AZ20" i="2"/>
  <c r="AX20" i="2"/>
  <c r="AZ19" i="2"/>
  <c r="AX19" i="2"/>
  <c r="AZ18" i="2"/>
  <c r="AX18" i="2"/>
  <c r="AZ17" i="2"/>
  <c r="AX17" i="2"/>
  <c r="BG16" i="2"/>
  <c r="AZ16" i="2"/>
  <c r="AX16" i="2"/>
  <c r="AV16" i="2"/>
  <c r="AT16" i="2"/>
  <c r="AM16" i="2"/>
  <c r="Y16" i="2"/>
  <c r="W16" i="2"/>
  <c r="AZ15" i="2"/>
  <c r="AX15" i="2"/>
  <c r="AZ14" i="2"/>
  <c r="AX14" i="2"/>
  <c r="AZ13" i="2"/>
  <c r="AX13" i="2"/>
  <c r="AZ12" i="2"/>
  <c r="AX12" i="2"/>
  <c r="BH11" i="2"/>
  <c r="AZ11" i="2"/>
  <c r="AX11" i="2"/>
  <c r="AV11" i="2"/>
  <c r="AQ11" i="2"/>
  <c r="Y11" i="2"/>
  <c r="W11" i="2"/>
  <c r="AZ10" i="2"/>
  <c r="AX10" i="2"/>
  <c r="AZ9" i="2"/>
  <c r="AX9" i="2"/>
  <c r="AZ8" i="2"/>
  <c r="AX8" i="2"/>
  <c r="O273" i="2" l="1"/>
  <c r="D327" i="2"/>
  <c r="AD327" i="2"/>
  <c r="AK327" i="2"/>
  <c r="AW327" i="2"/>
  <c r="BB327" i="2"/>
  <c r="BD327" i="2"/>
  <c r="BI327" i="2"/>
  <c r="P327" i="2"/>
  <c r="BA327" i="2"/>
  <c r="BC327" i="2"/>
  <c r="BE327" i="2"/>
  <c r="I327" i="2"/>
  <c r="Q327" i="2"/>
  <c r="U327" i="2"/>
  <c r="R327" i="2"/>
  <c r="AJ327" i="2"/>
  <c r="AR327" i="2"/>
  <c r="M327" i="2"/>
  <c r="AA327" i="2"/>
  <c r="AL327" i="2"/>
  <c r="BJ327" i="2"/>
  <c r="J327" i="2"/>
  <c r="AF327" i="2"/>
  <c r="AV51" i="2"/>
  <c r="AQ161" i="2"/>
  <c r="K327" i="2"/>
  <c r="X327" i="2"/>
  <c r="AC327" i="2"/>
  <c r="AG327" i="2"/>
  <c r="AS327" i="2"/>
  <c r="AN211" i="2"/>
  <c r="AZ37" i="2"/>
  <c r="BG51" i="2"/>
  <c r="AQ169" i="2"/>
  <c r="AX293" i="2"/>
  <c r="AZ113" i="2"/>
  <c r="AE202" i="2"/>
  <c r="Y51" i="2"/>
  <c r="AB202" i="2"/>
  <c r="AZ147" i="2"/>
  <c r="AX37" i="2"/>
  <c r="AZ76" i="2"/>
  <c r="AX63" i="2"/>
  <c r="E51" i="2"/>
  <c r="V169" i="2"/>
  <c r="AX51" i="2"/>
  <c r="AZ43" i="2"/>
  <c r="AN51" i="2"/>
  <c r="AY51" i="2"/>
  <c r="AY327" i="2" s="1"/>
  <c r="AZ63" i="2"/>
  <c r="AZ88" i="2"/>
  <c r="AX76" i="2"/>
  <c r="O88" i="2"/>
  <c r="AZ104" i="2"/>
  <c r="AZ124" i="2"/>
  <c r="AX169" i="2"/>
  <c r="BG202" i="2"/>
  <c r="AZ94" i="2"/>
  <c r="AX113" i="2"/>
  <c r="O169" i="2"/>
  <c r="Y161" i="2"/>
  <c r="AU202" i="2"/>
  <c r="AU327" i="2" s="1"/>
  <c r="AO211" i="2"/>
  <c r="T169" i="2"/>
  <c r="AZ293" i="2"/>
  <c r="AX124" i="2"/>
  <c r="AX134" i="2"/>
  <c r="AZ169" i="2"/>
  <c r="H273" i="2"/>
  <c r="AP202" i="2"/>
  <c r="F221" i="2"/>
  <c r="F327" i="2" s="1"/>
  <c r="AX211" i="2"/>
  <c r="AP273" i="2"/>
  <c r="AX318" i="2"/>
  <c r="W22" i="2"/>
  <c r="Y22" i="2"/>
  <c r="AM22" i="2"/>
  <c r="AT22" i="2"/>
  <c r="AT327" i="2" s="1"/>
  <c r="AZ22" i="2"/>
  <c r="G37" i="2"/>
  <c r="H37" i="2"/>
  <c r="AB51" i="2"/>
  <c r="AO51" i="2"/>
  <c r="AQ51" i="2"/>
  <c r="AE63" i="2"/>
  <c r="AP63" i="2"/>
  <c r="AX22" i="2"/>
  <c r="BG22" i="2"/>
  <c r="W37" i="2"/>
  <c r="Y37" i="2"/>
  <c r="AP37" i="2"/>
  <c r="G51" i="2"/>
  <c r="H51" i="2"/>
  <c r="L51" i="2"/>
  <c r="L327" i="2" s="1"/>
  <c r="AH51" i="2"/>
  <c r="AH327" i="2" s="1"/>
  <c r="V63" i="2"/>
  <c r="AN63" i="2"/>
  <c r="AQ22" i="2"/>
  <c r="AV22" i="2"/>
  <c r="E37" i="2"/>
  <c r="AE37" i="2"/>
  <c r="BG37" i="2"/>
  <c r="G63" i="2"/>
  <c r="AM63" i="2"/>
  <c r="BH22" i="2"/>
  <c r="BH327" i="2" s="1"/>
  <c r="V37" i="2"/>
  <c r="AQ37" i="2"/>
  <c r="AV37" i="2"/>
  <c r="AI51" i="2"/>
  <c r="AI327" i="2" s="1"/>
  <c r="AO63" i="2"/>
  <c r="Y63" i="2"/>
  <c r="AX88" i="2"/>
  <c r="AZ161" i="2"/>
  <c r="AQ88" i="2"/>
  <c r="AX94" i="2"/>
  <c r="AX104" i="2"/>
  <c r="AZ134" i="2"/>
  <c r="AX147" i="2"/>
  <c r="N88" i="2"/>
  <c r="N327" i="2" s="1"/>
  <c r="S161" i="2"/>
  <c r="S327" i="2" s="1"/>
  <c r="AZ182" i="2"/>
  <c r="W161" i="2"/>
  <c r="AX161" i="2"/>
  <c r="BG161" i="2"/>
  <c r="AV169" i="2"/>
  <c r="H202" i="2"/>
  <c r="T161" i="2"/>
  <c r="T327" i="2" s="1"/>
  <c r="AX182" i="2"/>
  <c r="V161" i="2"/>
  <c r="AZ202" i="2"/>
  <c r="AX202" i="2"/>
  <c r="G202" i="2"/>
  <c r="AZ211" i="2"/>
  <c r="AZ236" i="2"/>
  <c r="AX221" i="2"/>
  <c r="O202" i="2"/>
  <c r="V202" i="2"/>
  <c r="Z202" i="2"/>
  <c r="Z327" i="2" s="1"/>
  <c r="BF202" i="2"/>
  <c r="BF327" i="2" s="1"/>
  <c r="AQ202" i="2"/>
  <c r="AZ221" i="2"/>
  <c r="AX230" i="2"/>
  <c r="AZ230" i="2"/>
  <c r="AZ248" i="2"/>
  <c r="E221" i="2"/>
  <c r="AX273" i="2"/>
  <c r="AQ273" i="2"/>
  <c r="AX286" i="2"/>
  <c r="Y273" i="2"/>
  <c r="AZ286" i="2"/>
  <c r="AX248" i="2"/>
  <c r="AZ273" i="2"/>
  <c r="AE273" i="2"/>
  <c r="E273" i="2"/>
  <c r="AX306" i="2"/>
  <c r="G273" i="2"/>
  <c r="AX236" i="2"/>
  <c r="AZ306" i="2"/>
  <c r="AZ318" i="2"/>
  <c r="AZ325" i="2"/>
  <c r="AX325" i="2"/>
  <c r="AB327" i="2" l="1"/>
  <c r="O327" i="2"/>
  <c r="AN327" i="2"/>
  <c r="AO327" i="2"/>
  <c r="H327" i="2"/>
  <c r="AP327" i="2"/>
  <c r="G327" i="2"/>
  <c r="AZ51" i="2"/>
  <c r="AZ327" i="2" s="1"/>
  <c r="V327" i="2"/>
  <c r="AE327" i="2"/>
  <c r="E327" i="2"/>
  <c r="AX327" i="2"/>
  <c r="W327" i="2"/>
  <c r="AV327" i="2"/>
  <c r="AQ327" i="2"/>
  <c r="AM327" i="2"/>
  <c r="BG327" i="2"/>
  <c r="Y327" i="2"/>
</calcChain>
</file>

<file path=xl/comments1.xml><?xml version="1.0" encoding="utf-8"?>
<comments xmlns="http://schemas.openxmlformats.org/spreadsheetml/2006/main">
  <authors>
    <author>Author</author>
  </authors>
  <commentList>
    <comment ref="AQ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ученици в дневна форма + ЦСОП без подготвителни в ЦСОП</t>
        </r>
      </text>
    </comment>
    <comment ref="AN17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съгласно писмо на община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съгласно Решение на ОбС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съгласно решение на ОбС</t>
        </r>
      </text>
    </comment>
  </commentList>
</comments>
</file>

<file path=xl/sharedStrings.xml><?xml version="1.0" encoding="utf-8"?>
<sst xmlns="http://schemas.openxmlformats.org/spreadsheetml/2006/main" count="373" uniqueCount="365">
  <si>
    <t>ОБЩИНА</t>
  </si>
  <si>
    <t xml:space="preserve"> 1. Детски градини</t>
  </si>
  <si>
    <t>5. Професионални гимназии и паралелки за професионална подготовка - дневна форма на обучение</t>
  </si>
  <si>
    <t xml:space="preserve"> 8. Други форми на обучение</t>
  </si>
  <si>
    <t>9.1.Цeнтър за специална образователна подкрепа ЦСОП</t>
  </si>
  <si>
    <t xml:space="preserve"> 15. Норматив за ЦОУД от I до VII кл.</t>
  </si>
  <si>
    <t xml:space="preserve"> 19. Норматив за стипендии в т.ч.:</t>
  </si>
  <si>
    <t xml:space="preserve"> 2. Неспециализирани училища, без професионални гимназии</t>
  </si>
  <si>
    <t>4. Спортни училища</t>
  </si>
  <si>
    <t>9.2 Общежитие - ЦПЛР</t>
  </si>
  <si>
    <t>10. Нормативи за ресурсно подпомагане</t>
  </si>
  <si>
    <t xml:space="preserve"> 12. Норматив за подп. храненето</t>
  </si>
  <si>
    <t xml:space="preserve"> 13. Доп. ст-т за материална база</t>
  </si>
  <si>
    <t xml:space="preserve"> 14. Доп. ст-т за комб. ФО</t>
  </si>
  <si>
    <t xml:space="preserve">Допълващ стандарт за прогимназиален етап и гимназиален етап и </t>
  </si>
  <si>
    <t>Брой институции</t>
  </si>
  <si>
    <t>Брой групи яслена и целодневна подготовка</t>
  </si>
  <si>
    <t>Деца в Яслена група към детска градина</t>
  </si>
  <si>
    <t>Деца в Подготвителна целодневна група в детска градина и в училище</t>
  </si>
  <si>
    <t xml:space="preserve">Брой поготвителни  полудневни групи  </t>
  </si>
  <si>
    <t>Деца в Подготвителна полудневна група в детска градина или в училище</t>
  </si>
  <si>
    <t>Деца в Специална група за деца с умствена изостаналост, нарушено зрение, езиково-говорни нарушения и увреден слух в детска градина</t>
  </si>
  <si>
    <t>Ученици в неспециализирани училища, без професионални гимназии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</si>
  <si>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</si>
  <si>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</si>
  <si>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</si>
  <si>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</si>
  <si>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</si>
  <si>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</si>
  <si>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</si>
  <si>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</si>
  <si>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Ученици Вечерна форма на обучение</t>
  </si>
  <si>
    <t>Ученици Индивидуална форма на обучение</t>
  </si>
  <si>
    <t>Ученици Самостоятелна форма на обучение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</si>
  <si>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</si>
  <si>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</si>
  <si>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</si>
  <si>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Брой групи</t>
  </si>
  <si>
    <t>Ученици Общежитие</t>
  </si>
  <si>
    <t>Деца/Ученици Норматив за създаване на условия за приобщаващо образование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</si>
  <si>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</si>
  <si>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</si>
  <si>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приоритетни и защитени специалности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</si>
  <si>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</si>
  <si>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</si>
  <si>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</si>
  <si>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</si>
  <si>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</si>
  <si>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Деца в Целодневна група в детска градина за деца от 2 до 4 год. възраст включтелно</t>
  </si>
  <si>
    <t>Брой специални групи в ДГ</t>
  </si>
  <si>
    <t>Брой общообразователни паралелки</t>
  </si>
  <si>
    <t>Брой паралелки с профил "Изкуства, музика, изобр. Изкуство, хореография и християнско изкуство"</t>
  </si>
  <si>
    <t>Брой паралелки в професионално училище</t>
  </si>
  <si>
    <t>Ученици  Услуги за личността</t>
  </si>
  <si>
    <t>Ученици в Задочна форма на обучение</t>
  </si>
  <si>
    <t xml:space="preserve">Деца/Ученици Норматив за ресурсно подпомагане </t>
  </si>
  <si>
    <t>Деца/Ученици Норматив за подпомагане храненето на децата от подг. групи и ученици от I-IV клас</t>
  </si>
  <si>
    <t>Ученици за Допълващ стандарт за материална база (Ученици в дневна форма на обучение)</t>
  </si>
  <si>
    <t>Ученици Допълващ стандарт за ученик в комбинирана форма на обучение</t>
  </si>
  <si>
    <t>Ученици за Норматив за целодневна организация на учебния ден за обхванатите от I do VII клас</t>
  </si>
  <si>
    <t>Брой ученици  8-12 клас в непрофолирани, спортни, професионални и ЦСОП</t>
  </si>
  <si>
    <t xml:space="preserve">Брой ученици 8-12 клас  за  профилирана подготовка </t>
  </si>
  <si>
    <t>Ямбол Total</t>
  </si>
  <si>
    <t>Grand Total</t>
  </si>
  <si>
    <t>ОБЛАСТ</t>
  </si>
  <si>
    <t>25. Допълващ стандарт за ученик с разширена подготовка по музика в основна степен</t>
  </si>
  <si>
    <t>Брой деца от 4 до 6 год. в целодневна организация</t>
  </si>
  <si>
    <t>регионална група</t>
  </si>
  <si>
    <t>Брой ученици в дуална форма- нов випуск</t>
  </si>
  <si>
    <t>Брой ученици в защитени - нов випуск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</si>
  <si>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</si>
  <si>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</si>
  <si>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</si>
  <si>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</si>
  <si>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</si>
  <si>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</si>
  <si>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</si>
  <si>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</si>
  <si>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</si>
  <si>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</si>
  <si>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</si>
  <si>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</si>
  <si>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</si>
  <si>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</si>
  <si>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</si>
  <si>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 xml:space="preserve">Aйтос   </t>
  </si>
  <si>
    <t>Бургас</t>
  </si>
  <si>
    <t>Kамено</t>
  </si>
  <si>
    <t>Карнобат</t>
  </si>
  <si>
    <t>Mалко Tърново</t>
  </si>
  <si>
    <t>Несебър</t>
  </si>
  <si>
    <t>Поморие</t>
  </si>
  <si>
    <t>Приморско</t>
  </si>
  <si>
    <t>Pуен</t>
  </si>
  <si>
    <t>Cозопол</t>
  </si>
  <si>
    <t>Средец</t>
  </si>
  <si>
    <t>Сунгурларе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</si>
  <si>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</si>
  <si>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</si>
  <si>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</si>
  <si>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</si>
  <si>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</si>
  <si>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</si>
  <si>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Варна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</si>
  <si>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</si>
  <si>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</si>
  <si>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</si>
  <si>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</si>
  <si>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</si>
  <si>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</si>
  <si>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</si>
  <si>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</si>
  <si>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</si>
  <si>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</si>
  <si>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</si>
  <si>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</si>
  <si>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</si>
  <si>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</si>
  <si>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Tръмбеш</t>
  </si>
  <si>
    <t>Cвищов</t>
  </si>
  <si>
    <t>Стражица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</si>
  <si>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</si>
  <si>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</si>
  <si>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</si>
  <si>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</si>
  <si>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</si>
  <si>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</si>
  <si>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</si>
  <si>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</si>
  <si>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</si>
  <si>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</si>
  <si>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</si>
  <si>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</si>
  <si>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</si>
  <si>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</si>
  <si>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</si>
  <si>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</si>
  <si>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Враца</t>
  </si>
  <si>
    <t>Kозлодуй</t>
  </si>
  <si>
    <t>Kриводол</t>
  </si>
  <si>
    <t>Мездра</t>
  </si>
  <si>
    <t>Мизия</t>
  </si>
  <si>
    <t>Оряхово</t>
  </si>
  <si>
    <t>Pоман</t>
  </si>
  <si>
    <t>Xайредин</t>
  </si>
  <si>
    <t>ОБЛАСТ ГАБРОВО</t>
  </si>
  <si>
    <t>Габрово</t>
  </si>
  <si>
    <t>Дряново</t>
  </si>
  <si>
    <t>Севлиево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</si>
  <si>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</si>
  <si>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</si>
  <si>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</si>
  <si>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</si>
  <si>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</si>
  <si>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</si>
  <si>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Каварна</t>
  </si>
  <si>
    <t>Kрушари</t>
  </si>
  <si>
    <t>Tервел</t>
  </si>
  <si>
    <t>Шабла</t>
  </si>
  <si>
    <t>ОБЛАСТ КЪРДЖАЛИ</t>
  </si>
  <si>
    <t>Ардино</t>
  </si>
  <si>
    <t>Джебел</t>
  </si>
  <si>
    <t>Kирково</t>
  </si>
  <si>
    <t>Kрумовград</t>
  </si>
  <si>
    <t>Kърджали</t>
  </si>
  <si>
    <t>Момчилград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</si>
  <si>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</si>
  <si>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</si>
  <si>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</si>
  <si>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</si>
  <si>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</si>
  <si>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</si>
  <si>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Кюстендил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</si>
  <si>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</si>
  <si>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</si>
  <si>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</si>
  <si>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</si>
  <si>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</si>
  <si>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</si>
  <si>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</si>
  <si>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</si>
  <si>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</si>
  <si>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</si>
  <si>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</si>
  <si>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</si>
  <si>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</si>
  <si>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</si>
  <si>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</si>
  <si>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</si>
  <si>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</si>
  <si>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</si>
  <si>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</si>
  <si>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</si>
  <si>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</si>
  <si>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Mедковец</t>
  </si>
  <si>
    <t>Монтана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</si>
  <si>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</si>
  <si>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</si>
  <si>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</si>
  <si>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</si>
  <si>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</si>
  <si>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</si>
  <si>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</si>
  <si>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</si>
  <si>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</si>
  <si>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</si>
  <si>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</si>
  <si>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</si>
  <si>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</si>
  <si>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</si>
  <si>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</si>
  <si>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</si>
  <si>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</si>
  <si>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</si>
  <si>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</si>
  <si>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</si>
  <si>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Радомир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</si>
  <si>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</si>
  <si>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</si>
  <si>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</si>
  <si>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</si>
  <si>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</si>
  <si>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</si>
  <si>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</si>
  <si>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</si>
  <si>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</si>
  <si>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</si>
  <si>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</si>
  <si>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</si>
  <si>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</si>
  <si>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</si>
  <si>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</si>
  <si>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</si>
  <si>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</si>
  <si>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</si>
  <si>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</si>
  <si>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</si>
  <si>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</si>
  <si>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</si>
  <si>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</si>
  <si>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</si>
  <si>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</si>
  <si>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</si>
  <si>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</si>
  <si>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</si>
  <si>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</si>
  <si>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</si>
  <si>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</si>
  <si>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</si>
  <si>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</si>
  <si>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</si>
  <si>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</si>
  <si>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</si>
  <si>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</si>
  <si>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Разград</t>
  </si>
  <si>
    <t>Cамуил</t>
  </si>
  <si>
    <t>Цар Калоян</t>
  </si>
  <si>
    <t>ОБЛАСТ РУСЕ</t>
  </si>
  <si>
    <t>Борово</t>
  </si>
  <si>
    <t>Bятово</t>
  </si>
  <si>
    <t>Две Могили</t>
  </si>
  <si>
    <t>Иваново</t>
  </si>
  <si>
    <t>Русе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</si>
  <si>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</si>
  <si>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</si>
  <si>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</si>
  <si>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</si>
  <si>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</si>
  <si>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</si>
  <si>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</si>
  <si>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Силистра</t>
  </si>
  <si>
    <t>Cитово</t>
  </si>
  <si>
    <t>Tутракан</t>
  </si>
  <si>
    <t>ОБЛАСТ СЛИВЕН</t>
  </si>
  <si>
    <t>Котел</t>
  </si>
  <si>
    <t>Hова Загора</t>
  </si>
  <si>
    <t>Сливен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</si>
  <si>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</si>
  <si>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</si>
  <si>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</si>
  <si>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</si>
  <si>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</si>
  <si>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</si>
  <si>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</si>
  <si>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</si>
  <si>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</si>
  <si>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</si>
  <si>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</si>
  <si>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</si>
  <si>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</si>
  <si>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</si>
  <si>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</si>
  <si>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</si>
  <si>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</si>
  <si>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</si>
  <si>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</si>
  <si>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</si>
  <si>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</si>
  <si>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</si>
  <si>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</si>
  <si>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</si>
  <si>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</si>
  <si>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</si>
  <si>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</si>
  <si>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</si>
  <si>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</si>
  <si>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</si>
  <si>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</si>
  <si>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</si>
  <si>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</si>
  <si>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</si>
  <si>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</si>
  <si>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</si>
  <si>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</si>
  <si>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</si>
  <si>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</si>
  <si>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</si>
  <si>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</si>
  <si>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</si>
  <si>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</si>
  <si>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</si>
  <si>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</si>
  <si>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</si>
  <si>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</si>
  <si>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</si>
  <si>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</si>
  <si>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</si>
  <si>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</si>
  <si>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</si>
  <si>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</si>
  <si>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</si>
  <si>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</si>
  <si>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</si>
  <si>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</si>
  <si>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</si>
  <si>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</si>
  <si>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</si>
  <si>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</si>
  <si>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</si>
  <si>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</si>
  <si>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</si>
  <si>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</si>
  <si>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</si>
  <si>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</si>
  <si>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</si>
  <si>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</si>
  <si>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</si>
  <si>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</si>
  <si>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Каспичан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</si>
  <si>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</si>
  <si>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</si>
  <si>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</si>
  <si>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</si>
  <si>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</si>
  <si>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</si>
  <si>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</si>
  <si>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</si>
  <si>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</si>
  <si>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</si>
  <si>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</si>
  <si>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22. Норматив за  ученик, записан в неспециализирано училище, обучаващ се в ЦСОП</t>
  </si>
  <si>
    <t>Брой ученици в дуална форма и защитени и приоритетни специалности</t>
  </si>
  <si>
    <t>20. Допълващ стандарт за поддръжка на автобуси:</t>
  </si>
  <si>
    <t>(публикувана в изпълнение на чл. 290, ал.1, т.2 от ЗПУО)</t>
  </si>
  <si>
    <t xml:space="preserve">Информация за броя на децата и учениците, на паралелките и групите, както и на образователните институции, за които са разчетени средствата за образование, получени от ПРБ съгласно Закона за държавния бюджет за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</si>
</sst>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0">
    <xf numFmtId="0" fontId="0" fillId="0" borderId="0" xfId="0"/>
    <xf numFmtId="0" fontId="5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/>
    <xf numFmtId="3" fontId="5" fillId="0" borderId="10" xfId="0" quotePrefix="1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5" fillId="0" borderId="0" xfId="0" applyFont="1" applyFill="1" applyAlignment="1"/>
    <xf numFmtId="3" fontId="5" fillId="0" borderId="6" xfId="0" applyNumberFormat="1" applyFont="1" applyFill="1" applyBorder="1" applyAlignment="1"/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6" xfId="0" applyFont="1" applyFill="1" applyBorder="1" applyAlignment="1"/>
    <xf numFmtId="1" fontId="5" fillId="0" borderId="6" xfId="0" applyNumberFormat="1" applyFont="1" applyFill="1" applyBorder="1" applyAlignment="1"/>
    <xf numFmtId="3" fontId="1" fillId="0" borderId="6" xfId="2" applyNumberFormat="1" applyFont="1" applyFill="1" applyBorder="1"/>
    <xf numFmtId="3" fontId="1" fillId="0" borderId="6" xfId="0" applyNumberFormat="1" applyFont="1" applyFill="1" applyBorder="1" applyAlignment="1"/>
    <xf numFmtId="3" fontId="9" fillId="0" borderId="6" xfId="0" applyNumberFormat="1" applyFont="1" applyFill="1" applyBorder="1" applyAlignment="1" applyProtection="1"/>
    <xf numFmtId="0" fontId="1" fillId="0" borderId="0" xfId="0" applyFont="1" applyFill="1"/>
    <xf numFmtId="3" fontId="1" fillId="0" borderId="6" xfId="2" applyNumberFormat="1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vertical="center"/>
    </xf>
    <xf numFmtId="3" fontId="5" fillId="0" borderId="7" xfId="0" applyNumberFormat="1" applyFont="1" applyFill="1" applyBorder="1" applyAlignment="1"/>
    <xf numFmtId="1" fontId="5" fillId="0" borderId="7" xfId="0" applyNumberFormat="1" applyFont="1" applyFill="1" applyBorder="1" applyAlignment="1"/>
    <xf numFmtId="3" fontId="1" fillId="0" borderId="0" xfId="2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vertical="center"/>
    </xf>
    <xf numFmtId="3" fontId="5" fillId="0" borderId="8" xfId="0" applyNumberFormat="1" applyFont="1" applyFill="1" applyBorder="1" applyAlignment="1"/>
    <xf numFmtId="3" fontId="1" fillId="2" borderId="6" xfId="2" applyNumberFormat="1" applyFont="1" applyFill="1" applyBorder="1"/>
    <xf numFmtId="3" fontId="1" fillId="2" borderId="6" xfId="0" applyNumberFormat="1" applyFont="1" applyFill="1" applyBorder="1" applyAlignment="1"/>
    <xf numFmtId="3" fontId="9" fillId="0" borderId="14" xfId="0" applyNumberFormat="1" applyFont="1" applyFill="1" applyBorder="1" applyAlignment="1" applyProtection="1"/>
    <xf numFmtId="0" fontId="1" fillId="2" borderId="0" xfId="0" applyFont="1" applyFill="1"/>
    <xf numFmtId="0" fontId="10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RZ338"/>
  <sheetViews>
    <sheetView tabSelected="1" topLeftCell="A46" zoomScale="90" zoomScaleNormal="90" workbookViewId="0">
      <selection activeCell="E327" sqref="E327"/>
    </sheetView>
  </sheetViews>
  <sheetFormatPr defaultRowHeight="12.75" outlineLevelCol="1" x14ac:dyDescent="0.2"/>
  <cols>
    <col min="1" max="1" width="14.28515625" style="3" customWidth="1"/>
    <col min="2" max="2" width="21.28515625" style="3" customWidth="1"/>
    <col min="3" max="3" width="9.42578125" style="12" bestFit="1" customWidth="1"/>
    <col min="4" max="6" width="10.7109375" style="12" customWidth="1" outlineLevel="1"/>
    <col min="7" max="7" width="14" style="12" customWidth="1" outlineLevel="1"/>
    <col min="8" max="9" width="10.7109375" style="12" customWidth="1" outlineLevel="1"/>
    <col min="10" max="10" width="13.28515625" style="12" customWidth="1" outlineLevel="1"/>
    <col min="11" max="12" width="10.7109375" style="12" customWidth="1" outlineLevel="1"/>
    <col min="13" max="13" width="10.7109375" style="12" customWidth="1"/>
    <col min="14" max="14" width="12.85546875" style="12" customWidth="1"/>
    <col min="15" max="15" width="13.7109375" style="12" customWidth="1"/>
    <col min="16" max="41" width="10.7109375" style="12" customWidth="1"/>
    <col min="42" max="42" width="14.85546875" style="12" customWidth="1"/>
    <col min="43" max="43" width="13.5703125" style="12" customWidth="1"/>
    <col min="44" max="44" width="16" style="12" customWidth="1"/>
    <col min="45" max="46" width="10.7109375" style="12" customWidth="1"/>
    <col min="47" max="49" width="10.7109375" style="12" bestFit="1" customWidth="1"/>
    <col min="50" max="50" width="10.7109375" style="12" customWidth="1"/>
    <col min="51" max="51" width="11.7109375" style="12" customWidth="1"/>
    <col min="52" max="52" width="11" style="12" customWidth="1"/>
    <col min="53" max="53" width="10.7109375" style="12" bestFit="1" customWidth="1"/>
    <col min="54" max="57" width="10.7109375" style="12" customWidth="1"/>
    <col min="58" max="58" width="11.85546875" style="12" customWidth="1"/>
    <col min="59" max="59" width="13.42578125" style="12" customWidth="1"/>
    <col min="60" max="60" width="13.85546875" style="12" customWidth="1"/>
    <col min="61" max="61" width="18.7109375" style="12" customWidth="1"/>
    <col min="62" max="62" width="15.7109375" style="12" customWidth="1"/>
    <col min="63" max="63" width="9.140625" style="50"/>
    <col min="64" max="64" width="17.5703125" style="3" customWidth="1"/>
    <col min="65" max="65" width="14.42578125" style="3" customWidth="1"/>
    <col min="66" max="66" width="12.28515625" style="3" bestFit="1" customWidth="1"/>
    <col min="67" max="16384" width="9.140625" style="3"/>
  </cols>
  <sheetData>
    <row r="1" spans="1:64" s="21" customFormat="1" ht="42" customHeight="1" x14ac:dyDescent="0.25">
      <c r="A1" s="2"/>
      <c r="B1" s="52" t="s">
        <v>364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64" s="16" customFormat="1" ht="22.5" customHeight="1" x14ac:dyDescent="0.2">
      <c r="D2" s="4"/>
      <c r="E2" s="51" t="s">
        <v>363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22"/>
      <c r="AR2" s="22"/>
      <c r="AS2" s="22"/>
      <c r="AT2" s="22"/>
      <c r="AU2" s="23"/>
      <c r="AV2" s="23"/>
      <c r="AW2" s="22"/>
      <c r="AX2" s="22"/>
      <c r="AY2" s="23"/>
      <c r="AZ2" s="23"/>
      <c r="BA2" s="22"/>
      <c r="BB2" s="22"/>
      <c r="BC2" s="22"/>
      <c r="BD2" s="22"/>
      <c r="BE2" s="22"/>
      <c r="BF2" s="4"/>
      <c r="BG2" s="23"/>
    </row>
    <row r="3" spans="1:64" s="1" customFormat="1" ht="13.5" thickBo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L3" s="16"/>
    </row>
    <row r="4" spans="1:64" ht="60" customHeight="1" x14ac:dyDescent="0.2">
      <c r="A4" s="66" t="s">
        <v>64</v>
      </c>
      <c r="B4" s="53" t="s">
        <v>0</v>
      </c>
      <c r="C4" s="64" t="s">
        <v>67</v>
      </c>
      <c r="D4" s="53" t="s">
        <v>1</v>
      </c>
      <c r="E4" s="53"/>
      <c r="F4" s="53"/>
      <c r="G4" s="53"/>
      <c r="H4" s="53"/>
      <c r="I4" s="53"/>
      <c r="J4" s="53"/>
      <c r="K4" s="53"/>
      <c r="L4" s="53"/>
      <c r="M4" s="69" t="s">
        <v>7</v>
      </c>
      <c r="N4" s="69"/>
      <c r="O4" s="69"/>
      <c r="P4" s="69"/>
      <c r="Q4" s="69"/>
      <c r="R4" s="69" t="s">
        <v>8</v>
      </c>
      <c r="S4" s="69"/>
      <c r="T4" s="69"/>
      <c r="U4" s="59" t="s">
        <v>2</v>
      </c>
      <c r="V4" s="61"/>
      <c r="W4" s="61"/>
      <c r="X4" s="61"/>
      <c r="Y4" s="61"/>
      <c r="Z4" s="61"/>
      <c r="AA4" s="61"/>
      <c r="AB4" s="60"/>
      <c r="AC4" s="59" t="s">
        <v>3</v>
      </c>
      <c r="AD4" s="61"/>
      <c r="AE4" s="61"/>
      <c r="AF4" s="61"/>
      <c r="AG4" s="59" t="s">
        <v>4</v>
      </c>
      <c r="AH4" s="61"/>
      <c r="AI4" s="61"/>
      <c r="AJ4" s="60"/>
      <c r="AK4" s="59" t="s">
        <v>9</v>
      </c>
      <c r="AL4" s="61"/>
      <c r="AM4" s="61"/>
      <c r="AN4" s="59" t="s">
        <v>10</v>
      </c>
      <c r="AO4" s="60"/>
      <c r="AP4" s="18" t="s">
        <v>11</v>
      </c>
      <c r="AQ4" s="18" t="s">
        <v>12</v>
      </c>
      <c r="AR4" s="19" t="s">
        <v>13</v>
      </c>
      <c r="AS4" s="59" t="s">
        <v>5</v>
      </c>
      <c r="AT4" s="60"/>
      <c r="AU4" s="54" t="s">
        <v>6</v>
      </c>
      <c r="AV4" s="55"/>
      <c r="AW4" s="55"/>
      <c r="AX4" s="56"/>
      <c r="AY4" s="54" t="s">
        <v>42</v>
      </c>
      <c r="AZ4" s="55"/>
      <c r="BA4" s="54" t="s">
        <v>362</v>
      </c>
      <c r="BB4" s="55"/>
      <c r="BC4" s="55"/>
      <c r="BD4" s="55"/>
      <c r="BE4" s="56"/>
      <c r="BF4" s="62" t="s">
        <v>360</v>
      </c>
      <c r="BG4" s="54" t="s">
        <v>14</v>
      </c>
      <c r="BH4" s="55"/>
      <c r="BI4" s="64" t="s">
        <v>65</v>
      </c>
      <c r="BJ4" s="57" t="s">
        <v>66</v>
      </c>
      <c r="BK4" s="3"/>
      <c r="BL4" s="16"/>
    </row>
    <row r="5" spans="1:64" s="20" customFormat="1" ht="86.25" customHeight="1" thickBot="1" x14ac:dyDescent="0.3">
      <c r="A5" s="67"/>
      <c r="B5" s="68"/>
      <c r="C5" s="65"/>
      <c r="D5" s="5" t="s">
        <v>15</v>
      </c>
      <c r="E5" s="14" t="s">
        <v>16</v>
      </c>
      <c r="F5" s="14" t="s">
        <v>17</v>
      </c>
      <c r="G5" s="14" t="s">
        <v>48</v>
      </c>
      <c r="H5" s="14" t="s">
        <v>18</v>
      </c>
      <c r="I5" s="14" t="s">
        <v>19</v>
      </c>
      <c r="J5" s="14" t="s">
        <v>20</v>
      </c>
      <c r="K5" s="14" t="s">
        <v>49</v>
      </c>
      <c r="L5" s="14" t="s">
        <v>21</v>
      </c>
      <c r="M5" s="5" t="s">
        <v>15</v>
      </c>
      <c r="N5" s="5" t="s">
        <v>50</v>
      </c>
      <c r="O5" s="5" t="s">
        <v>22</v>
      </c>
      <c r="P5" s="5" t="s">
        <v>51</v>
      </c>
      <c r="Q5" s="6" t="s">
        <v>23</v>
      </c>
      <c r="R5" s="5" t="s">
        <v>15</v>
      </c>
      <c r="S5" s="5" t="s">
        <v>24</v>
      </c>
      <c r="T5" s="6" t="s">
        <v>25</v>
      </c>
      <c r="U5" s="5" t="s">
        <v>15</v>
      </c>
      <c r="V5" s="5" t="s">
        <v>52</v>
      </c>
      <c r="W5" s="6" t="s">
        <v>26</v>
      </c>
      <c r="X5" s="15" t="s">
        <v>27</v>
      </c>
      <c r="Y5" s="6" t="s">
        <v>28</v>
      </c>
      <c r="Z5" s="15" t="s">
        <v>53</v>
      </c>
      <c r="AA5" s="15" t="s">
        <v>29</v>
      </c>
      <c r="AB5" s="15" t="s">
        <v>30</v>
      </c>
      <c r="AC5" s="6" t="s">
        <v>31</v>
      </c>
      <c r="AD5" s="6" t="s">
        <v>54</v>
      </c>
      <c r="AE5" s="6" t="s">
        <v>32</v>
      </c>
      <c r="AF5" s="6" t="s">
        <v>33</v>
      </c>
      <c r="AG5" s="5" t="s">
        <v>15</v>
      </c>
      <c r="AH5" s="5" t="s">
        <v>34</v>
      </c>
      <c r="AI5" s="6" t="s">
        <v>35</v>
      </c>
      <c r="AJ5" s="6" t="s">
        <v>36</v>
      </c>
      <c r="AK5" s="5" t="s">
        <v>15</v>
      </c>
      <c r="AL5" s="5" t="s">
        <v>37</v>
      </c>
      <c r="AM5" s="6" t="s">
        <v>38</v>
      </c>
      <c r="AN5" s="15" t="s">
        <v>55</v>
      </c>
      <c r="AO5" s="15" t="s">
        <v>39</v>
      </c>
      <c r="AP5" s="6" t="s">
        <v>56</v>
      </c>
      <c r="AQ5" s="6" t="s">
        <v>57</v>
      </c>
      <c r="AR5" s="6" t="s">
        <v>58</v>
      </c>
      <c r="AS5" s="5" t="s">
        <v>37</v>
      </c>
      <c r="AT5" s="6" t="s">
        <v>59</v>
      </c>
      <c r="AU5" s="6" t="s">
        <v>40</v>
      </c>
      <c r="AV5" s="5" t="s">
        <v>41</v>
      </c>
      <c r="AW5" s="6" t="s">
        <v>361</v>
      </c>
      <c r="AX5" s="6" t="s">
        <v>68</v>
      </c>
      <c r="AY5" s="6" t="s">
        <v>42</v>
      </c>
      <c r="AZ5" s="6" t="s">
        <v>69</v>
      </c>
      <c r="BA5" s="5" t="s">
        <v>43</v>
      </c>
      <c r="BB5" s="5" t="s">
        <v>44</v>
      </c>
      <c r="BC5" s="5" t="s">
        <v>45</v>
      </c>
      <c r="BD5" s="5" t="s">
        <v>46</v>
      </c>
      <c r="BE5" s="5" t="s">
        <v>47</v>
      </c>
      <c r="BF5" s="63"/>
      <c r="BG5" s="6" t="s">
        <v>60</v>
      </c>
      <c r="BH5" s="6" t="s">
        <v>61</v>
      </c>
      <c r="BI5" s="65"/>
      <c r="BJ5" s="58"/>
      <c r="BL5" s="17"/>
    </row>
    <row r="6" spans="1:64" s="26" customFormat="1" ht="13.5" x14ac:dyDescent="0.2">
      <c r="A6" s="24">
        <v>1</v>
      </c>
      <c r="B6" s="24">
        <v>2</v>
      </c>
      <c r="C6" s="25">
        <v>9</v>
      </c>
      <c r="D6" s="25">
        <v>129</v>
      </c>
      <c r="E6" s="25">
        <v>73</v>
      </c>
      <c r="F6" s="25">
        <v>75</v>
      </c>
      <c r="G6" s="25">
        <v>74</v>
      </c>
      <c r="H6" s="25">
        <v>76</v>
      </c>
      <c r="I6" s="25">
        <v>77</v>
      </c>
      <c r="J6" s="25">
        <v>78</v>
      </c>
      <c r="K6" s="25">
        <v>79</v>
      </c>
      <c r="L6" s="25">
        <v>80</v>
      </c>
      <c r="M6" s="25">
        <v>81</v>
      </c>
      <c r="N6" s="25">
        <v>82</v>
      </c>
      <c r="O6" s="25">
        <v>83</v>
      </c>
      <c r="P6" s="25">
        <v>84</v>
      </c>
      <c r="Q6" s="25">
        <v>85</v>
      </c>
      <c r="R6" s="25">
        <v>87</v>
      </c>
      <c r="S6" s="25">
        <v>88</v>
      </c>
      <c r="T6" s="25">
        <v>89</v>
      </c>
      <c r="U6" s="25">
        <v>90</v>
      </c>
      <c r="V6" s="25">
        <v>91</v>
      </c>
      <c r="W6" s="25">
        <v>92</v>
      </c>
      <c r="X6" s="25">
        <v>93</v>
      </c>
      <c r="Y6" s="25">
        <v>94</v>
      </c>
      <c r="Z6" s="25">
        <v>95</v>
      </c>
      <c r="AA6" s="25">
        <v>96</v>
      </c>
      <c r="AB6" s="25">
        <v>97</v>
      </c>
      <c r="AC6" s="25">
        <v>99</v>
      </c>
      <c r="AD6" s="25">
        <v>100</v>
      </c>
      <c r="AE6" s="25">
        <v>101</v>
      </c>
      <c r="AF6" s="25">
        <v>102</v>
      </c>
      <c r="AG6" s="25">
        <v>103</v>
      </c>
      <c r="AH6" s="25">
        <v>104</v>
      </c>
      <c r="AI6" s="25">
        <v>105</v>
      </c>
      <c r="AJ6" s="25">
        <v>106</v>
      </c>
      <c r="AK6" s="25">
        <v>108</v>
      </c>
      <c r="AL6" s="25">
        <v>109</v>
      </c>
      <c r="AM6" s="25">
        <v>110</v>
      </c>
      <c r="AN6" s="25">
        <v>112</v>
      </c>
      <c r="AO6" s="25">
        <v>113</v>
      </c>
      <c r="AP6" s="25">
        <v>114</v>
      </c>
      <c r="AQ6" s="25">
        <v>115</v>
      </c>
      <c r="AR6" s="25">
        <v>116</v>
      </c>
      <c r="AS6" s="25">
        <v>117</v>
      </c>
      <c r="AT6" s="25">
        <v>118</v>
      </c>
      <c r="AU6" s="25">
        <v>123</v>
      </c>
      <c r="AV6" s="25">
        <v>123</v>
      </c>
      <c r="AW6" s="25">
        <v>124</v>
      </c>
      <c r="AX6" s="25"/>
      <c r="AY6" s="25">
        <v>125</v>
      </c>
      <c r="AZ6" s="25"/>
      <c r="BA6" s="25">
        <v>126</v>
      </c>
      <c r="BB6" s="25">
        <v>127</v>
      </c>
      <c r="BC6" s="25">
        <v>128</v>
      </c>
      <c r="BD6" s="25">
        <v>129</v>
      </c>
      <c r="BE6" s="25">
        <v>130</v>
      </c>
      <c r="BF6" s="25">
        <v>107</v>
      </c>
      <c r="BG6" s="25">
        <v>132</v>
      </c>
      <c r="BH6" s="25">
        <v>133</v>
      </c>
      <c r="BI6" s="25">
        <v>134</v>
      </c>
      <c r="BJ6" s="25"/>
      <c r="BL6" s="27"/>
    </row>
    <row r="7" spans="1:64" x14ac:dyDescent="0.2">
      <c r="A7" s="7"/>
      <c r="B7" s="7" t="s">
        <v>70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3"/>
      <c r="BL7" s="16"/>
    </row>
    <row r="8" spans="1:64" x14ac:dyDescent="0.2">
      <c r="A8" s="8">
        <v>5101</v>
      </c>
      <c r="B8" s="8" t="s">
        <v>71</v>
      </c>
      <c r="C8" s="30">
        <v>6</v>
      </c>
      <c r="D8" s="28">
        <v>3</v>
      </c>
      <c r="E8" s="30">
        <v>22</v>
      </c>
      <c r="F8" s="30">
        <v>80</v>
      </c>
      <c r="G8" s="30">
        <v>254</v>
      </c>
      <c r="H8" s="30">
        <v>227</v>
      </c>
      <c r="I8" s="30">
        <v>1</v>
      </c>
      <c r="J8" s="30">
        <v>25</v>
      </c>
      <c r="K8" s="30">
        <v>0</v>
      </c>
      <c r="L8" s="30">
        <v>0</v>
      </c>
      <c r="M8" s="28">
        <v>4</v>
      </c>
      <c r="N8" s="30">
        <v>46</v>
      </c>
      <c r="O8" s="30">
        <v>911</v>
      </c>
      <c r="P8" s="30">
        <v>0</v>
      </c>
      <c r="Q8" s="13">
        <v>0</v>
      </c>
      <c r="R8" s="28">
        <v>0</v>
      </c>
      <c r="S8" s="30">
        <v>0</v>
      </c>
      <c r="T8" s="13">
        <v>0</v>
      </c>
      <c r="U8" s="28">
        <v>2</v>
      </c>
      <c r="V8" s="30">
        <v>11</v>
      </c>
      <c r="W8" s="30">
        <v>0</v>
      </c>
      <c r="X8" s="30">
        <v>148</v>
      </c>
      <c r="Y8" s="30">
        <v>18</v>
      </c>
      <c r="Z8" s="30">
        <v>37</v>
      </c>
      <c r="AA8" s="30">
        <v>0</v>
      </c>
      <c r="AB8" s="13">
        <v>0</v>
      </c>
      <c r="AC8" s="30">
        <v>0</v>
      </c>
      <c r="AD8" s="30">
        <v>0</v>
      </c>
      <c r="AE8" s="30">
        <v>2</v>
      </c>
      <c r="AF8" s="28">
        <v>75</v>
      </c>
      <c r="AG8" s="28">
        <v>0</v>
      </c>
      <c r="AH8" s="30">
        <v>0</v>
      </c>
      <c r="AI8" s="30">
        <v>0</v>
      </c>
      <c r="AJ8" s="13">
        <v>0</v>
      </c>
      <c r="AK8" s="28">
        <v>0</v>
      </c>
      <c r="AL8" s="30">
        <v>4</v>
      </c>
      <c r="AM8" s="30">
        <v>84</v>
      </c>
      <c r="AN8" s="31">
        <v>17</v>
      </c>
      <c r="AO8" s="13">
        <v>33</v>
      </c>
      <c r="AP8" s="30">
        <v>758</v>
      </c>
      <c r="AQ8" s="13">
        <v>1114</v>
      </c>
      <c r="AR8" s="30">
        <v>6</v>
      </c>
      <c r="AS8" s="30">
        <v>24</v>
      </c>
      <c r="AT8" s="30">
        <v>549</v>
      </c>
      <c r="AU8" s="13">
        <v>83</v>
      </c>
      <c r="AV8" s="13">
        <v>166</v>
      </c>
      <c r="AW8" s="30">
        <v>0</v>
      </c>
      <c r="AX8" s="30">
        <f>AW8/2</f>
        <v>0</v>
      </c>
      <c r="AY8" s="30">
        <v>18</v>
      </c>
      <c r="AZ8" s="30">
        <f>AY8/2</f>
        <v>9</v>
      </c>
      <c r="BA8" s="30">
        <v>0</v>
      </c>
      <c r="BB8" s="30">
        <v>1</v>
      </c>
      <c r="BC8" s="30">
        <v>0</v>
      </c>
      <c r="BD8" s="30">
        <v>0</v>
      </c>
      <c r="BE8" s="13">
        <v>0</v>
      </c>
      <c r="BF8" s="28">
        <v>0</v>
      </c>
      <c r="BG8" s="13">
        <v>203</v>
      </c>
      <c r="BH8" s="13">
        <v>46</v>
      </c>
      <c r="BI8" s="13">
        <v>0</v>
      </c>
      <c r="BJ8" s="13">
        <v>355</v>
      </c>
      <c r="BK8" s="3"/>
      <c r="BL8" s="16"/>
    </row>
    <row r="9" spans="1:64" x14ac:dyDescent="0.2">
      <c r="A9" s="8">
        <v>5102</v>
      </c>
      <c r="B9" s="8" t="s">
        <v>72</v>
      </c>
      <c r="C9" s="30">
        <v>8</v>
      </c>
      <c r="D9" s="28">
        <v>1</v>
      </c>
      <c r="E9" s="30">
        <v>11</v>
      </c>
      <c r="F9" s="30">
        <v>49</v>
      </c>
      <c r="G9" s="30">
        <v>57</v>
      </c>
      <c r="H9" s="30">
        <v>129</v>
      </c>
      <c r="I9" s="30">
        <v>4</v>
      </c>
      <c r="J9" s="30">
        <v>38</v>
      </c>
      <c r="K9" s="30">
        <v>0</v>
      </c>
      <c r="L9" s="30">
        <v>0</v>
      </c>
      <c r="M9" s="28">
        <v>5</v>
      </c>
      <c r="N9" s="30">
        <v>58</v>
      </c>
      <c r="O9" s="30">
        <v>1062</v>
      </c>
      <c r="P9" s="30">
        <v>0</v>
      </c>
      <c r="Q9" s="13">
        <v>0</v>
      </c>
      <c r="R9" s="28">
        <v>0</v>
      </c>
      <c r="S9" s="30">
        <v>0</v>
      </c>
      <c r="T9" s="13">
        <v>0</v>
      </c>
      <c r="U9" s="28">
        <v>1</v>
      </c>
      <c r="V9" s="30">
        <v>6</v>
      </c>
      <c r="W9" s="30">
        <v>0</v>
      </c>
      <c r="X9" s="30">
        <v>0</v>
      </c>
      <c r="Y9" s="30">
        <v>59</v>
      </c>
      <c r="Z9" s="30">
        <v>43</v>
      </c>
      <c r="AA9" s="30">
        <v>15</v>
      </c>
      <c r="AB9" s="13">
        <v>0</v>
      </c>
      <c r="AC9" s="30">
        <v>0</v>
      </c>
      <c r="AD9" s="30">
        <v>0</v>
      </c>
      <c r="AE9" s="30">
        <v>0</v>
      </c>
      <c r="AF9" s="28">
        <v>0</v>
      </c>
      <c r="AG9" s="28">
        <v>0</v>
      </c>
      <c r="AH9" s="30">
        <v>0</v>
      </c>
      <c r="AI9" s="30">
        <v>0</v>
      </c>
      <c r="AJ9" s="13">
        <v>0</v>
      </c>
      <c r="AK9" s="28">
        <v>0</v>
      </c>
      <c r="AL9" s="30">
        <v>2</v>
      </c>
      <c r="AM9" s="30">
        <v>47</v>
      </c>
      <c r="AN9" s="31">
        <v>0</v>
      </c>
      <c r="AO9" s="13">
        <v>4</v>
      </c>
      <c r="AP9" s="30">
        <v>619</v>
      </c>
      <c r="AQ9" s="13">
        <v>1179</v>
      </c>
      <c r="AR9" s="30">
        <v>0</v>
      </c>
      <c r="AS9" s="30">
        <v>21</v>
      </c>
      <c r="AT9" s="30">
        <v>495</v>
      </c>
      <c r="AU9" s="13">
        <v>310</v>
      </c>
      <c r="AV9" s="13">
        <v>59</v>
      </c>
      <c r="AW9" s="30">
        <v>0</v>
      </c>
      <c r="AX9" s="30">
        <f t="shared" ref="AX9:AX72" si="0">AW9/2</f>
        <v>0</v>
      </c>
      <c r="AY9" s="30">
        <v>0</v>
      </c>
      <c r="AZ9" s="30">
        <f t="shared" ref="AZ9:AZ72" si="1">AY9/2</f>
        <v>0</v>
      </c>
      <c r="BA9" s="30">
        <v>0</v>
      </c>
      <c r="BB9" s="30">
        <v>0</v>
      </c>
      <c r="BC9" s="30">
        <v>0</v>
      </c>
      <c r="BD9" s="30">
        <v>0</v>
      </c>
      <c r="BE9" s="13">
        <v>0</v>
      </c>
      <c r="BF9" s="28">
        <v>6</v>
      </c>
      <c r="BG9" s="13">
        <v>165</v>
      </c>
      <c r="BH9" s="13">
        <v>204</v>
      </c>
      <c r="BI9" s="13">
        <v>0</v>
      </c>
      <c r="BJ9" s="13">
        <v>173</v>
      </c>
      <c r="BK9" s="3"/>
    </row>
    <row r="10" spans="1:64" x14ac:dyDescent="0.2">
      <c r="A10" s="8">
        <v>5103</v>
      </c>
      <c r="B10" s="8" t="s">
        <v>73</v>
      </c>
      <c r="C10" s="30">
        <v>2</v>
      </c>
      <c r="D10" s="28">
        <v>13</v>
      </c>
      <c r="E10" s="30">
        <v>108</v>
      </c>
      <c r="F10" s="30">
        <v>114</v>
      </c>
      <c r="G10" s="30">
        <v>1319</v>
      </c>
      <c r="H10" s="30">
        <v>1253</v>
      </c>
      <c r="I10" s="30">
        <v>0</v>
      </c>
      <c r="J10" s="30">
        <v>0</v>
      </c>
      <c r="K10" s="30">
        <v>0</v>
      </c>
      <c r="L10" s="30">
        <v>0</v>
      </c>
      <c r="M10" s="28">
        <v>13</v>
      </c>
      <c r="N10" s="30">
        <v>301</v>
      </c>
      <c r="O10" s="30">
        <v>7100</v>
      </c>
      <c r="P10" s="30">
        <v>9</v>
      </c>
      <c r="Q10" s="13">
        <v>210</v>
      </c>
      <c r="R10" s="28">
        <v>0</v>
      </c>
      <c r="S10" s="30">
        <v>0</v>
      </c>
      <c r="T10" s="13">
        <v>0</v>
      </c>
      <c r="U10" s="28">
        <v>2</v>
      </c>
      <c r="V10" s="30">
        <v>17</v>
      </c>
      <c r="W10" s="30">
        <v>85</v>
      </c>
      <c r="X10" s="30">
        <v>0</v>
      </c>
      <c r="Y10" s="30">
        <v>134</v>
      </c>
      <c r="Z10" s="30">
        <v>142</v>
      </c>
      <c r="AA10" s="30">
        <v>0</v>
      </c>
      <c r="AB10" s="13">
        <v>26</v>
      </c>
      <c r="AC10" s="30">
        <v>0</v>
      </c>
      <c r="AD10" s="30">
        <v>0</v>
      </c>
      <c r="AE10" s="30">
        <v>4</v>
      </c>
      <c r="AF10" s="28">
        <v>48</v>
      </c>
      <c r="AG10" s="28">
        <v>0</v>
      </c>
      <c r="AH10" s="30">
        <v>0</v>
      </c>
      <c r="AI10" s="30">
        <v>0</v>
      </c>
      <c r="AJ10" s="13">
        <v>0</v>
      </c>
      <c r="AK10" s="28">
        <v>1</v>
      </c>
      <c r="AL10" s="30">
        <v>11</v>
      </c>
      <c r="AM10" s="30">
        <v>260</v>
      </c>
      <c r="AN10" s="31">
        <v>169</v>
      </c>
      <c r="AO10" s="13">
        <v>219</v>
      </c>
      <c r="AP10" s="30">
        <v>3998</v>
      </c>
      <c r="AQ10" s="13">
        <v>7697</v>
      </c>
      <c r="AR10" s="30">
        <v>5</v>
      </c>
      <c r="AS10" s="30">
        <v>104</v>
      </c>
      <c r="AT10" s="30">
        <v>2382</v>
      </c>
      <c r="AU10" s="13">
        <v>2642</v>
      </c>
      <c r="AV10" s="13">
        <v>245</v>
      </c>
      <c r="AW10" s="30">
        <v>0</v>
      </c>
      <c r="AX10" s="30">
        <f t="shared" si="0"/>
        <v>0</v>
      </c>
      <c r="AY10" s="30">
        <v>0</v>
      </c>
      <c r="AZ10" s="30">
        <f t="shared" si="1"/>
        <v>0</v>
      </c>
      <c r="BA10" s="30">
        <v>0</v>
      </c>
      <c r="BB10" s="30">
        <v>0</v>
      </c>
      <c r="BC10" s="30">
        <v>0</v>
      </c>
      <c r="BD10" s="30">
        <v>0</v>
      </c>
      <c r="BE10" s="13">
        <v>0</v>
      </c>
      <c r="BF10" s="28">
        <v>87</v>
      </c>
      <c r="BG10" s="13">
        <v>424</v>
      </c>
      <c r="BH10" s="13">
        <v>2462</v>
      </c>
      <c r="BI10" s="13">
        <v>0</v>
      </c>
      <c r="BJ10" s="13">
        <v>1918</v>
      </c>
      <c r="BK10" s="3"/>
    </row>
    <row r="11" spans="1:64" x14ac:dyDescent="0.2">
      <c r="A11" s="8">
        <v>5104</v>
      </c>
      <c r="B11" s="8" t="s">
        <v>74</v>
      </c>
      <c r="C11" s="30">
        <v>5</v>
      </c>
      <c r="D11" s="28">
        <v>12</v>
      </c>
      <c r="E11" s="30">
        <v>62</v>
      </c>
      <c r="F11" s="30">
        <v>160</v>
      </c>
      <c r="G11" s="30">
        <v>749</v>
      </c>
      <c r="H11" s="30">
        <v>603</v>
      </c>
      <c r="I11" s="30">
        <v>0</v>
      </c>
      <c r="J11" s="30">
        <v>0</v>
      </c>
      <c r="K11" s="30">
        <v>0</v>
      </c>
      <c r="L11" s="30">
        <v>0</v>
      </c>
      <c r="M11" s="28">
        <v>11</v>
      </c>
      <c r="N11" s="30">
        <v>152</v>
      </c>
      <c r="O11" s="30">
        <v>3105</v>
      </c>
      <c r="P11" s="30">
        <v>0</v>
      </c>
      <c r="Q11" s="13">
        <v>0</v>
      </c>
      <c r="R11" s="28">
        <v>0</v>
      </c>
      <c r="S11" s="30">
        <v>0</v>
      </c>
      <c r="T11" s="13">
        <v>0</v>
      </c>
      <c r="U11" s="28">
        <v>1</v>
      </c>
      <c r="V11" s="30">
        <v>17</v>
      </c>
      <c r="W11" s="30">
        <f>70+10</f>
        <v>80</v>
      </c>
      <c r="X11" s="30">
        <v>146</v>
      </c>
      <c r="Y11" s="30">
        <f>26+10</f>
        <v>36</v>
      </c>
      <c r="Z11" s="30">
        <v>89</v>
      </c>
      <c r="AA11" s="30">
        <v>29</v>
      </c>
      <c r="AB11" s="13">
        <v>0</v>
      </c>
      <c r="AC11" s="30">
        <v>0</v>
      </c>
      <c r="AD11" s="30">
        <v>0</v>
      </c>
      <c r="AE11" s="30">
        <v>1</v>
      </c>
      <c r="AF11" s="28">
        <v>49</v>
      </c>
      <c r="AG11" s="28">
        <v>0</v>
      </c>
      <c r="AH11" s="30">
        <v>0</v>
      </c>
      <c r="AI11" s="30">
        <v>0</v>
      </c>
      <c r="AJ11" s="13">
        <v>0</v>
      </c>
      <c r="AK11" s="28">
        <v>0</v>
      </c>
      <c r="AL11" s="30">
        <v>0</v>
      </c>
      <c r="AM11" s="30">
        <v>0</v>
      </c>
      <c r="AN11" s="31">
        <v>58</v>
      </c>
      <c r="AO11" s="13">
        <v>74</v>
      </c>
      <c r="AP11" s="30">
        <v>1875</v>
      </c>
      <c r="AQ11" s="13">
        <f>3465+20</f>
        <v>3485</v>
      </c>
      <c r="AR11" s="30">
        <v>1</v>
      </c>
      <c r="AS11" s="30">
        <v>62</v>
      </c>
      <c r="AT11" s="30">
        <v>1444</v>
      </c>
      <c r="AU11" s="13">
        <v>921</v>
      </c>
      <c r="AV11" s="13">
        <f>242+20</f>
        <v>262</v>
      </c>
      <c r="AW11" s="30">
        <v>0</v>
      </c>
      <c r="AX11" s="30">
        <f t="shared" si="0"/>
        <v>0</v>
      </c>
      <c r="AY11" s="30">
        <v>12</v>
      </c>
      <c r="AZ11" s="30">
        <f t="shared" si="1"/>
        <v>6</v>
      </c>
      <c r="BA11" s="30">
        <v>0</v>
      </c>
      <c r="BB11" s="30">
        <v>0</v>
      </c>
      <c r="BC11" s="30">
        <v>0</v>
      </c>
      <c r="BD11" s="30">
        <v>0</v>
      </c>
      <c r="BE11" s="13">
        <v>1</v>
      </c>
      <c r="BF11" s="28">
        <v>41</v>
      </c>
      <c r="BG11" s="13">
        <v>410</v>
      </c>
      <c r="BH11" s="13">
        <f>753+20</f>
        <v>773</v>
      </c>
      <c r="BI11" s="13">
        <v>0</v>
      </c>
      <c r="BJ11" s="13">
        <v>919</v>
      </c>
      <c r="BK11" s="3"/>
    </row>
    <row r="12" spans="1:64" x14ac:dyDescent="0.2">
      <c r="A12" s="8">
        <v>5105</v>
      </c>
      <c r="B12" s="8" t="s">
        <v>75</v>
      </c>
      <c r="C12" s="30">
        <v>8</v>
      </c>
      <c r="D12" s="28">
        <v>6</v>
      </c>
      <c r="E12" s="30">
        <v>28</v>
      </c>
      <c r="F12" s="30">
        <v>43</v>
      </c>
      <c r="G12" s="30">
        <v>288</v>
      </c>
      <c r="H12" s="30">
        <v>330</v>
      </c>
      <c r="I12" s="30">
        <v>1</v>
      </c>
      <c r="J12" s="30">
        <v>26</v>
      </c>
      <c r="K12" s="30">
        <v>0</v>
      </c>
      <c r="L12" s="30">
        <v>0</v>
      </c>
      <c r="M12" s="28">
        <v>8</v>
      </c>
      <c r="N12" s="30">
        <v>88</v>
      </c>
      <c r="O12" s="30">
        <v>1609</v>
      </c>
      <c r="P12" s="30">
        <v>0</v>
      </c>
      <c r="Q12" s="13">
        <v>0</v>
      </c>
      <c r="R12" s="28">
        <v>0</v>
      </c>
      <c r="S12" s="30">
        <v>0</v>
      </c>
      <c r="T12" s="13">
        <v>0</v>
      </c>
      <c r="U12" s="28">
        <v>0</v>
      </c>
      <c r="V12" s="30">
        <v>1</v>
      </c>
      <c r="W12" s="30">
        <v>0</v>
      </c>
      <c r="X12" s="30">
        <v>0</v>
      </c>
      <c r="Y12" s="30">
        <v>14</v>
      </c>
      <c r="Z12" s="30">
        <v>0</v>
      </c>
      <c r="AA12" s="30">
        <v>0</v>
      </c>
      <c r="AB12" s="13">
        <v>0</v>
      </c>
      <c r="AC12" s="30">
        <v>0</v>
      </c>
      <c r="AD12" s="30">
        <v>0</v>
      </c>
      <c r="AE12" s="30">
        <v>0</v>
      </c>
      <c r="AF12" s="28">
        <v>104</v>
      </c>
      <c r="AG12" s="28">
        <v>0</v>
      </c>
      <c r="AH12" s="30">
        <v>0</v>
      </c>
      <c r="AI12" s="30">
        <v>0</v>
      </c>
      <c r="AJ12" s="13">
        <v>0</v>
      </c>
      <c r="AK12" s="28">
        <v>0</v>
      </c>
      <c r="AL12" s="30">
        <v>0</v>
      </c>
      <c r="AM12" s="30">
        <v>0</v>
      </c>
      <c r="AN12" s="31">
        <v>17</v>
      </c>
      <c r="AO12" s="13">
        <v>46</v>
      </c>
      <c r="AP12" s="30">
        <v>1063</v>
      </c>
      <c r="AQ12" s="13">
        <v>1623</v>
      </c>
      <c r="AR12" s="30">
        <v>0</v>
      </c>
      <c r="AS12" s="30">
        <v>51</v>
      </c>
      <c r="AT12" s="30">
        <v>1080</v>
      </c>
      <c r="AU12" s="13">
        <v>311</v>
      </c>
      <c r="AV12" s="13">
        <v>14</v>
      </c>
      <c r="AW12" s="30">
        <v>0</v>
      </c>
      <c r="AX12" s="30">
        <f t="shared" si="0"/>
        <v>0</v>
      </c>
      <c r="AY12" s="30">
        <v>0</v>
      </c>
      <c r="AZ12" s="30">
        <f t="shared" si="1"/>
        <v>0</v>
      </c>
      <c r="BA12" s="30">
        <v>1</v>
      </c>
      <c r="BB12" s="30">
        <v>0</v>
      </c>
      <c r="BC12" s="30">
        <v>1</v>
      </c>
      <c r="BD12" s="30">
        <v>2</v>
      </c>
      <c r="BE12" s="13">
        <v>0</v>
      </c>
      <c r="BF12" s="28">
        <v>0</v>
      </c>
      <c r="BG12" s="13">
        <v>78</v>
      </c>
      <c r="BH12" s="13">
        <v>247</v>
      </c>
      <c r="BI12" s="13">
        <v>0</v>
      </c>
      <c r="BJ12" s="13">
        <v>462</v>
      </c>
      <c r="BK12" s="3"/>
    </row>
    <row r="13" spans="1:64" x14ac:dyDescent="0.2">
      <c r="A13" s="8">
        <v>5106</v>
      </c>
      <c r="B13" s="8" t="s">
        <v>76</v>
      </c>
      <c r="C13" s="30">
        <v>8</v>
      </c>
      <c r="D13" s="28">
        <v>1</v>
      </c>
      <c r="E13" s="30">
        <v>7</v>
      </c>
      <c r="F13" s="30">
        <v>0</v>
      </c>
      <c r="G13" s="30">
        <v>73</v>
      </c>
      <c r="H13" s="30">
        <v>67</v>
      </c>
      <c r="I13" s="30">
        <v>0</v>
      </c>
      <c r="J13" s="30">
        <v>0</v>
      </c>
      <c r="K13" s="30">
        <v>0</v>
      </c>
      <c r="L13" s="30">
        <v>0</v>
      </c>
      <c r="M13" s="28">
        <v>1</v>
      </c>
      <c r="N13" s="30">
        <v>18</v>
      </c>
      <c r="O13" s="30">
        <v>324</v>
      </c>
      <c r="P13" s="30">
        <v>0</v>
      </c>
      <c r="Q13" s="13">
        <v>0</v>
      </c>
      <c r="R13" s="28">
        <v>0</v>
      </c>
      <c r="S13" s="30">
        <v>0</v>
      </c>
      <c r="T13" s="13">
        <v>0</v>
      </c>
      <c r="U13" s="28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13">
        <v>0</v>
      </c>
      <c r="AC13" s="30">
        <v>0</v>
      </c>
      <c r="AD13" s="30">
        <v>0</v>
      </c>
      <c r="AE13" s="30">
        <v>0</v>
      </c>
      <c r="AF13" s="28">
        <v>10</v>
      </c>
      <c r="AG13" s="28">
        <v>0</v>
      </c>
      <c r="AH13" s="30">
        <v>0</v>
      </c>
      <c r="AI13" s="30">
        <v>0</v>
      </c>
      <c r="AJ13" s="13">
        <v>0</v>
      </c>
      <c r="AK13" s="28">
        <v>0</v>
      </c>
      <c r="AL13" s="30">
        <v>0</v>
      </c>
      <c r="AM13" s="30">
        <v>0</v>
      </c>
      <c r="AN13" s="31">
        <v>20</v>
      </c>
      <c r="AO13" s="13">
        <v>20</v>
      </c>
      <c r="AP13" s="30">
        <v>192</v>
      </c>
      <c r="AQ13" s="13">
        <v>324</v>
      </c>
      <c r="AR13" s="30">
        <v>0</v>
      </c>
      <c r="AS13" s="30">
        <v>8</v>
      </c>
      <c r="AT13" s="30">
        <v>174</v>
      </c>
      <c r="AU13" s="13">
        <v>87</v>
      </c>
      <c r="AV13" s="13">
        <v>0</v>
      </c>
      <c r="AW13" s="30">
        <v>0</v>
      </c>
      <c r="AX13" s="30">
        <f t="shared" si="0"/>
        <v>0</v>
      </c>
      <c r="AY13" s="30">
        <v>0</v>
      </c>
      <c r="AZ13" s="30">
        <f t="shared" si="1"/>
        <v>0</v>
      </c>
      <c r="BA13" s="30">
        <v>0</v>
      </c>
      <c r="BB13" s="30">
        <v>1</v>
      </c>
      <c r="BC13" s="30">
        <v>0</v>
      </c>
      <c r="BD13" s="30">
        <v>0</v>
      </c>
      <c r="BE13" s="13">
        <v>2</v>
      </c>
      <c r="BF13" s="28">
        <v>0</v>
      </c>
      <c r="BG13" s="13">
        <v>10</v>
      </c>
      <c r="BH13" s="13">
        <v>77</v>
      </c>
      <c r="BI13" s="13">
        <v>0</v>
      </c>
      <c r="BJ13" s="13">
        <v>104</v>
      </c>
      <c r="BK13" s="3"/>
    </row>
    <row r="14" spans="1:64" x14ac:dyDescent="0.2">
      <c r="A14" s="8">
        <v>5107</v>
      </c>
      <c r="B14" s="8" t="s">
        <v>77</v>
      </c>
      <c r="C14" s="30">
        <v>5</v>
      </c>
      <c r="D14" s="28">
        <v>7</v>
      </c>
      <c r="E14" s="30">
        <v>75</v>
      </c>
      <c r="F14" s="30">
        <v>208</v>
      </c>
      <c r="G14" s="30">
        <v>934</v>
      </c>
      <c r="H14" s="30">
        <v>776</v>
      </c>
      <c r="I14" s="30">
        <v>1</v>
      </c>
      <c r="J14" s="30">
        <v>24</v>
      </c>
      <c r="K14" s="30">
        <v>0</v>
      </c>
      <c r="L14" s="30">
        <v>0</v>
      </c>
      <c r="M14" s="28">
        <v>16</v>
      </c>
      <c r="N14" s="30">
        <v>216</v>
      </c>
      <c r="O14" s="30">
        <v>4403</v>
      </c>
      <c r="P14" s="30">
        <v>0</v>
      </c>
      <c r="Q14" s="13">
        <v>0</v>
      </c>
      <c r="R14" s="28">
        <v>0</v>
      </c>
      <c r="S14" s="30">
        <v>0</v>
      </c>
      <c r="T14" s="13">
        <v>0</v>
      </c>
      <c r="U14" s="28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13">
        <v>0</v>
      </c>
      <c r="AC14" s="30">
        <v>0</v>
      </c>
      <c r="AD14" s="30">
        <v>0</v>
      </c>
      <c r="AE14" s="30">
        <v>25</v>
      </c>
      <c r="AF14" s="28">
        <v>55</v>
      </c>
      <c r="AG14" s="28">
        <v>0</v>
      </c>
      <c r="AH14" s="30">
        <v>0</v>
      </c>
      <c r="AI14" s="30">
        <v>0</v>
      </c>
      <c r="AJ14" s="13">
        <v>0</v>
      </c>
      <c r="AK14" s="28">
        <v>0</v>
      </c>
      <c r="AL14" s="30">
        <v>0</v>
      </c>
      <c r="AM14" s="30">
        <v>0</v>
      </c>
      <c r="AN14" s="31">
        <v>59</v>
      </c>
      <c r="AO14" s="13">
        <v>123</v>
      </c>
      <c r="AP14" s="30">
        <v>2651</v>
      </c>
      <c r="AQ14" s="13">
        <v>4403</v>
      </c>
      <c r="AR14" s="30">
        <v>0</v>
      </c>
      <c r="AS14" s="30">
        <v>89</v>
      </c>
      <c r="AT14" s="30">
        <v>1952</v>
      </c>
      <c r="AU14" s="13">
        <v>1109</v>
      </c>
      <c r="AV14" s="13">
        <v>0</v>
      </c>
      <c r="AW14" s="30">
        <v>0</v>
      </c>
      <c r="AX14" s="30">
        <f t="shared" si="0"/>
        <v>0</v>
      </c>
      <c r="AY14" s="30">
        <v>0</v>
      </c>
      <c r="AZ14" s="30">
        <f t="shared" si="1"/>
        <v>0</v>
      </c>
      <c r="BA14" s="30">
        <v>0</v>
      </c>
      <c r="BB14" s="30">
        <v>0</v>
      </c>
      <c r="BC14" s="30">
        <v>0</v>
      </c>
      <c r="BD14" s="30">
        <v>3</v>
      </c>
      <c r="BE14" s="13">
        <v>3</v>
      </c>
      <c r="BF14" s="28">
        <v>8</v>
      </c>
      <c r="BG14" s="13">
        <v>78</v>
      </c>
      <c r="BH14" s="13">
        <v>1026</v>
      </c>
      <c r="BI14" s="13">
        <v>0</v>
      </c>
      <c r="BJ14" s="13">
        <v>1008</v>
      </c>
      <c r="BK14" s="3"/>
    </row>
    <row r="15" spans="1:64" x14ac:dyDescent="0.2">
      <c r="A15" s="8">
        <v>5108</v>
      </c>
      <c r="B15" s="8" t="s">
        <v>78</v>
      </c>
      <c r="C15" s="30">
        <v>5</v>
      </c>
      <c r="D15" s="28">
        <v>1</v>
      </c>
      <c r="E15" s="30">
        <v>36</v>
      </c>
      <c r="F15" s="30">
        <v>112</v>
      </c>
      <c r="G15" s="30">
        <v>330</v>
      </c>
      <c r="H15" s="30">
        <v>329</v>
      </c>
      <c r="I15" s="30">
        <v>1</v>
      </c>
      <c r="J15" s="30">
        <v>14</v>
      </c>
      <c r="K15" s="30">
        <v>0</v>
      </c>
      <c r="L15" s="30">
        <v>0</v>
      </c>
      <c r="M15" s="28">
        <v>8</v>
      </c>
      <c r="N15" s="30">
        <v>87</v>
      </c>
      <c r="O15" s="30">
        <v>1688</v>
      </c>
      <c r="P15" s="30">
        <v>0</v>
      </c>
      <c r="Q15" s="13">
        <v>0</v>
      </c>
      <c r="R15" s="28">
        <v>0</v>
      </c>
      <c r="S15" s="30">
        <v>0</v>
      </c>
      <c r="T15" s="13">
        <v>0</v>
      </c>
      <c r="U15" s="28">
        <v>1</v>
      </c>
      <c r="V15" s="30">
        <v>9</v>
      </c>
      <c r="W15" s="30">
        <v>0</v>
      </c>
      <c r="X15" s="30">
        <v>176</v>
      </c>
      <c r="Y15" s="30">
        <v>50</v>
      </c>
      <c r="Z15" s="30">
        <v>0</v>
      </c>
      <c r="AA15" s="30">
        <v>0</v>
      </c>
      <c r="AB15" s="13">
        <v>0</v>
      </c>
      <c r="AC15" s="30">
        <v>0</v>
      </c>
      <c r="AD15" s="30">
        <v>0</v>
      </c>
      <c r="AE15" s="30">
        <v>1</v>
      </c>
      <c r="AF15" s="28">
        <v>64</v>
      </c>
      <c r="AG15" s="28">
        <v>0</v>
      </c>
      <c r="AH15" s="30">
        <v>0</v>
      </c>
      <c r="AI15" s="30">
        <v>0</v>
      </c>
      <c r="AJ15" s="13">
        <v>0</v>
      </c>
      <c r="AK15" s="28">
        <v>0</v>
      </c>
      <c r="AL15" s="30">
        <v>3</v>
      </c>
      <c r="AM15" s="30">
        <v>64</v>
      </c>
      <c r="AN15" s="31">
        <v>0</v>
      </c>
      <c r="AO15" s="13">
        <v>25</v>
      </c>
      <c r="AP15" s="30">
        <v>1113</v>
      </c>
      <c r="AQ15" s="13">
        <v>1914</v>
      </c>
      <c r="AR15" s="30">
        <v>0</v>
      </c>
      <c r="AS15" s="30">
        <v>37</v>
      </c>
      <c r="AT15" s="30">
        <v>827</v>
      </c>
      <c r="AU15" s="13">
        <v>294</v>
      </c>
      <c r="AV15" s="13">
        <v>226</v>
      </c>
      <c r="AW15" s="30">
        <v>0</v>
      </c>
      <c r="AX15" s="30">
        <f t="shared" si="0"/>
        <v>0</v>
      </c>
      <c r="AY15" s="30">
        <v>28</v>
      </c>
      <c r="AZ15" s="30">
        <f t="shared" si="1"/>
        <v>14</v>
      </c>
      <c r="BA15" s="30">
        <v>0</v>
      </c>
      <c r="BB15" s="30">
        <v>2</v>
      </c>
      <c r="BC15" s="30">
        <v>2</v>
      </c>
      <c r="BD15" s="30">
        <v>0</v>
      </c>
      <c r="BE15" s="13">
        <v>1</v>
      </c>
      <c r="BF15" s="28">
        <v>23</v>
      </c>
      <c r="BG15" s="13">
        <v>226</v>
      </c>
      <c r="BH15" s="13">
        <v>294</v>
      </c>
      <c r="BI15" s="13">
        <v>0</v>
      </c>
      <c r="BJ15" s="13">
        <v>488</v>
      </c>
      <c r="BK15" s="3"/>
    </row>
    <row r="16" spans="1:64" x14ac:dyDescent="0.2">
      <c r="A16" s="8">
        <v>5109</v>
      </c>
      <c r="B16" s="8" t="s">
        <v>79</v>
      </c>
      <c r="C16" s="30">
        <v>5</v>
      </c>
      <c r="D16" s="28">
        <v>8</v>
      </c>
      <c r="E16" s="30">
        <v>58</v>
      </c>
      <c r="F16" s="30">
        <v>140</v>
      </c>
      <c r="G16" s="30">
        <v>680</v>
      </c>
      <c r="H16" s="30">
        <v>629</v>
      </c>
      <c r="I16" s="30">
        <v>1</v>
      </c>
      <c r="J16" s="30">
        <v>16</v>
      </c>
      <c r="K16" s="30">
        <v>0</v>
      </c>
      <c r="L16" s="30">
        <v>0</v>
      </c>
      <c r="M16" s="28">
        <v>10</v>
      </c>
      <c r="N16" s="30">
        <v>137</v>
      </c>
      <c r="O16" s="30">
        <v>3002</v>
      </c>
      <c r="P16" s="30">
        <v>0</v>
      </c>
      <c r="Q16" s="13">
        <v>0</v>
      </c>
      <c r="R16" s="28">
        <v>1</v>
      </c>
      <c r="S16" s="30">
        <v>8</v>
      </c>
      <c r="T16" s="13">
        <v>122</v>
      </c>
      <c r="U16" s="28">
        <v>1</v>
      </c>
      <c r="V16" s="30">
        <v>29</v>
      </c>
      <c r="W16" s="30">
        <f>43+20</f>
        <v>63</v>
      </c>
      <c r="X16" s="30">
        <v>136</v>
      </c>
      <c r="Y16" s="30">
        <f>281+50</f>
        <v>331</v>
      </c>
      <c r="Z16" s="30">
        <v>165</v>
      </c>
      <c r="AA16" s="30">
        <v>72</v>
      </c>
      <c r="AB16" s="13">
        <v>0</v>
      </c>
      <c r="AC16" s="30">
        <v>62</v>
      </c>
      <c r="AD16" s="30">
        <v>0</v>
      </c>
      <c r="AE16" s="30">
        <v>0</v>
      </c>
      <c r="AF16" s="28">
        <v>29</v>
      </c>
      <c r="AG16" s="28">
        <v>0</v>
      </c>
      <c r="AH16" s="30">
        <v>0</v>
      </c>
      <c r="AI16" s="30">
        <v>0</v>
      </c>
      <c r="AJ16" s="13">
        <v>0</v>
      </c>
      <c r="AK16" s="28">
        <v>1</v>
      </c>
      <c r="AL16" s="30">
        <v>7</v>
      </c>
      <c r="AM16" s="30">
        <f>131+10</f>
        <v>141</v>
      </c>
      <c r="AN16" s="31">
        <v>68</v>
      </c>
      <c r="AO16" s="13">
        <v>88</v>
      </c>
      <c r="AP16" s="30">
        <v>2069</v>
      </c>
      <c r="AQ16" s="13">
        <v>3819</v>
      </c>
      <c r="AR16" s="30">
        <v>0</v>
      </c>
      <c r="AS16" s="30">
        <v>58</v>
      </c>
      <c r="AT16" s="30">
        <f>1295+30</f>
        <v>1325</v>
      </c>
      <c r="AU16" s="13">
        <v>837</v>
      </c>
      <c r="AV16" s="13">
        <f>458+70</f>
        <v>528</v>
      </c>
      <c r="AW16" s="30">
        <v>26</v>
      </c>
      <c r="AX16" s="30">
        <f t="shared" si="0"/>
        <v>13</v>
      </c>
      <c r="AY16" s="30">
        <v>26</v>
      </c>
      <c r="AZ16" s="30">
        <f t="shared" si="1"/>
        <v>13</v>
      </c>
      <c r="BA16" s="30">
        <v>0</v>
      </c>
      <c r="BB16" s="30">
        <v>2</v>
      </c>
      <c r="BC16" s="30">
        <v>2</v>
      </c>
      <c r="BD16" s="30">
        <v>2</v>
      </c>
      <c r="BE16" s="13">
        <v>3</v>
      </c>
      <c r="BF16" s="28">
        <v>14</v>
      </c>
      <c r="BG16" s="13">
        <f>772+70</f>
        <v>842</v>
      </c>
      <c r="BH16" s="13">
        <v>523</v>
      </c>
      <c r="BI16" s="13">
        <v>0</v>
      </c>
      <c r="BJ16" s="13">
        <v>978</v>
      </c>
      <c r="BK16" s="3"/>
    </row>
    <row r="17" spans="1:63" x14ac:dyDescent="0.2">
      <c r="A17" s="8">
        <v>5110</v>
      </c>
      <c r="B17" s="8" t="s">
        <v>80</v>
      </c>
      <c r="C17" s="30">
        <v>8</v>
      </c>
      <c r="D17" s="28">
        <v>14</v>
      </c>
      <c r="E17" s="30">
        <v>26</v>
      </c>
      <c r="F17" s="30">
        <v>8</v>
      </c>
      <c r="G17" s="30">
        <v>217</v>
      </c>
      <c r="H17" s="30">
        <v>219</v>
      </c>
      <c r="I17" s="30">
        <v>0</v>
      </c>
      <c r="J17" s="30">
        <v>0</v>
      </c>
      <c r="K17" s="30">
        <v>0</v>
      </c>
      <c r="L17" s="30">
        <v>0</v>
      </c>
      <c r="M17" s="28">
        <v>13</v>
      </c>
      <c r="N17" s="30">
        <v>94</v>
      </c>
      <c r="O17" s="30">
        <v>1456</v>
      </c>
      <c r="P17" s="30">
        <v>0</v>
      </c>
      <c r="Q17" s="13">
        <v>0</v>
      </c>
      <c r="R17" s="28">
        <v>0</v>
      </c>
      <c r="S17" s="30">
        <v>0</v>
      </c>
      <c r="T17" s="13">
        <v>0</v>
      </c>
      <c r="U17" s="28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13">
        <v>0</v>
      </c>
      <c r="AC17" s="30">
        <v>0</v>
      </c>
      <c r="AD17" s="30">
        <v>0</v>
      </c>
      <c r="AE17" s="30">
        <v>3</v>
      </c>
      <c r="AF17" s="28">
        <v>18</v>
      </c>
      <c r="AG17" s="28">
        <v>0</v>
      </c>
      <c r="AH17" s="30">
        <v>0</v>
      </c>
      <c r="AI17" s="30">
        <v>0</v>
      </c>
      <c r="AJ17" s="13">
        <v>0</v>
      </c>
      <c r="AK17" s="28">
        <v>0</v>
      </c>
      <c r="AL17" s="30">
        <v>0</v>
      </c>
      <c r="AM17" s="30">
        <v>0</v>
      </c>
      <c r="AN17" s="31">
        <v>10</v>
      </c>
      <c r="AO17" s="13">
        <v>23</v>
      </c>
      <c r="AP17" s="30">
        <v>708</v>
      </c>
      <c r="AQ17" s="13">
        <v>1456</v>
      </c>
      <c r="AR17" s="30">
        <v>0</v>
      </c>
      <c r="AS17" s="30">
        <v>37</v>
      </c>
      <c r="AT17" s="30">
        <v>800</v>
      </c>
      <c r="AU17" s="13">
        <v>551</v>
      </c>
      <c r="AV17" s="13">
        <v>0</v>
      </c>
      <c r="AW17" s="30">
        <v>0</v>
      </c>
      <c r="AX17" s="30">
        <f t="shared" si="0"/>
        <v>0</v>
      </c>
      <c r="AY17" s="30">
        <v>0</v>
      </c>
      <c r="AZ17" s="30">
        <f t="shared" si="1"/>
        <v>0</v>
      </c>
      <c r="BA17" s="30">
        <v>0</v>
      </c>
      <c r="BB17" s="30">
        <v>0</v>
      </c>
      <c r="BC17" s="30">
        <v>0</v>
      </c>
      <c r="BD17" s="30">
        <v>1</v>
      </c>
      <c r="BE17" s="13">
        <v>1</v>
      </c>
      <c r="BF17" s="28">
        <v>0</v>
      </c>
      <c r="BG17" s="13">
        <v>100</v>
      </c>
      <c r="BH17" s="13">
        <v>450</v>
      </c>
      <c r="BI17" s="13">
        <v>0</v>
      </c>
      <c r="BJ17" s="13">
        <v>320</v>
      </c>
      <c r="BK17" s="3"/>
    </row>
    <row r="18" spans="1:63" x14ac:dyDescent="0.2">
      <c r="A18" s="8">
        <v>5111</v>
      </c>
      <c r="B18" s="8" t="s">
        <v>81</v>
      </c>
      <c r="C18" s="30">
        <v>6</v>
      </c>
      <c r="D18" s="28">
        <v>2</v>
      </c>
      <c r="E18" s="30">
        <v>24</v>
      </c>
      <c r="F18" s="30">
        <v>65</v>
      </c>
      <c r="G18" s="30">
        <v>219</v>
      </c>
      <c r="H18" s="30">
        <v>182</v>
      </c>
      <c r="I18" s="30">
        <v>0</v>
      </c>
      <c r="J18" s="30">
        <v>0</v>
      </c>
      <c r="K18" s="30">
        <v>0</v>
      </c>
      <c r="L18" s="30">
        <v>0</v>
      </c>
      <c r="M18" s="28">
        <v>3</v>
      </c>
      <c r="N18" s="30">
        <v>51</v>
      </c>
      <c r="O18" s="30">
        <v>1014</v>
      </c>
      <c r="P18" s="30">
        <v>0</v>
      </c>
      <c r="Q18" s="13">
        <v>0</v>
      </c>
      <c r="R18" s="28">
        <v>0</v>
      </c>
      <c r="S18" s="30">
        <v>0</v>
      </c>
      <c r="T18" s="13">
        <v>0</v>
      </c>
      <c r="U18" s="28">
        <v>0</v>
      </c>
      <c r="V18" s="30">
        <v>4</v>
      </c>
      <c r="W18" s="30">
        <v>0</v>
      </c>
      <c r="X18" s="30">
        <v>0</v>
      </c>
      <c r="Y18" s="30">
        <v>50</v>
      </c>
      <c r="Z18" s="30">
        <v>0</v>
      </c>
      <c r="AA18" s="30">
        <v>0</v>
      </c>
      <c r="AB18" s="13">
        <v>0</v>
      </c>
      <c r="AC18" s="30">
        <v>0</v>
      </c>
      <c r="AD18" s="30">
        <v>0</v>
      </c>
      <c r="AE18" s="30">
        <v>11</v>
      </c>
      <c r="AF18" s="28">
        <v>45</v>
      </c>
      <c r="AG18" s="28">
        <v>0</v>
      </c>
      <c r="AH18" s="30">
        <v>0</v>
      </c>
      <c r="AI18" s="30">
        <v>0</v>
      </c>
      <c r="AJ18" s="13">
        <v>0</v>
      </c>
      <c r="AK18" s="28">
        <v>0</v>
      </c>
      <c r="AL18" s="30">
        <v>0</v>
      </c>
      <c r="AM18" s="30">
        <v>0</v>
      </c>
      <c r="AN18" s="31">
        <v>42</v>
      </c>
      <c r="AO18" s="13">
        <v>55</v>
      </c>
      <c r="AP18" s="30">
        <v>642</v>
      </c>
      <c r="AQ18" s="13">
        <v>1064</v>
      </c>
      <c r="AR18" s="30">
        <v>0</v>
      </c>
      <c r="AS18" s="30">
        <v>22</v>
      </c>
      <c r="AT18" s="30">
        <v>494</v>
      </c>
      <c r="AU18" s="13">
        <v>184</v>
      </c>
      <c r="AV18" s="13">
        <v>50</v>
      </c>
      <c r="AW18" s="30">
        <v>0</v>
      </c>
      <c r="AX18" s="30">
        <f t="shared" si="0"/>
        <v>0</v>
      </c>
      <c r="AY18" s="30">
        <v>0</v>
      </c>
      <c r="AZ18" s="30">
        <f t="shared" si="1"/>
        <v>0</v>
      </c>
      <c r="BA18" s="30">
        <v>0</v>
      </c>
      <c r="BB18" s="30">
        <v>3</v>
      </c>
      <c r="BC18" s="30">
        <v>0</v>
      </c>
      <c r="BD18" s="30">
        <v>1</v>
      </c>
      <c r="BE18" s="13">
        <v>2</v>
      </c>
      <c r="BF18" s="28">
        <v>0</v>
      </c>
      <c r="BG18" s="13">
        <v>75</v>
      </c>
      <c r="BH18" s="13">
        <v>159</v>
      </c>
      <c r="BI18" s="13">
        <v>0</v>
      </c>
      <c r="BJ18" s="13">
        <v>294</v>
      </c>
      <c r="BK18" s="3"/>
    </row>
    <row r="19" spans="1:63" x14ac:dyDescent="0.2">
      <c r="A19" s="8">
        <v>5112</v>
      </c>
      <c r="B19" s="8" t="s">
        <v>82</v>
      </c>
      <c r="C19" s="30">
        <v>8</v>
      </c>
      <c r="D19" s="28">
        <v>1</v>
      </c>
      <c r="E19" s="30">
        <v>7</v>
      </c>
      <c r="F19" s="30">
        <v>21</v>
      </c>
      <c r="G19" s="30">
        <v>68</v>
      </c>
      <c r="H19" s="30">
        <v>76</v>
      </c>
      <c r="I19" s="30">
        <v>1</v>
      </c>
      <c r="J19" s="30">
        <v>13</v>
      </c>
      <c r="K19" s="30">
        <v>0</v>
      </c>
      <c r="L19" s="30">
        <v>0</v>
      </c>
      <c r="M19" s="28">
        <v>1</v>
      </c>
      <c r="N19" s="30">
        <v>19</v>
      </c>
      <c r="O19" s="30">
        <v>343</v>
      </c>
      <c r="P19" s="30">
        <v>0</v>
      </c>
      <c r="Q19" s="13">
        <v>0</v>
      </c>
      <c r="R19" s="28">
        <v>0</v>
      </c>
      <c r="S19" s="30">
        <v>0</v>
      </c>
      <c r="T19" s="13">
        <v>0</v>
      </c>
      <c r="U19" s="28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13">
        <v>0</v>
      </c>
      <c r="AC19" s="30">
        <v>0</v>
      </c>
      <c r="AD19" s="30">
        <v>0</v>
      </c>
      <c r="AE19" s="30">
        <v>0</v>
      </c>
      <c r="AF19" s="28">
        <v>0</v>
      </c>
      <c r="AG19" s="28">
        <v>0</v>
      </c>
      <c r="AH19" s="30">
        <v>0</v>
      </c>
      <c r="AI19" s="30">
        <v>0</v>
      </c>
      <c r="AJ19" s="13">
        <v>0</v>
      </c>
      <c r="AK19" s="28">
        <v>0</v>
      </c>
      <c r="AL19" s="30">
        <v>0</v>
      </c>
      <c r="AM19" s="30">
        <v>0</v>
      </c>
      <c r="AN19" s="31">
        <v>10</v>
      </c>
      <c r="AO19" s="13">
        <v>10</v>
      </c>
      <c r="AP19" s="30">
        <v>248</v>
      </c>
      <c r="AQ19" s="13">
        <v>343</v>
      </c>
      <c r="AR19" s="30">
        <v>0</v>
      </c>
      <c r="AS19" s="30">
        <v>8</v>
      </c>
      <c r="AT19" s="30">
        <v>183</v>
      </c>
      <c r="AU19" s="13">
        <v>59</v>
      </c>
      <c r="AV19" s="13">
        <v>0</v>
      </c>
      <c r="AW19" s="30">
        <v>0</v>
      </c>
      <c r="AX19" s="30">
        <f t="shared" si="0"/>
        <v>0</v>
      </c>
      <c r="AY19" s="30">
        <v>0</v>
      </c>
      <c r="AZ19" s="30">
        <f t="shared" si="1"/>
        <v>0</v>
      </c>
      <c r="BA19" s="30">
        <v>0</v>
      </c>
      <c r="BB19" s="30">
        <v>1</v>
      </c>
      <c r="BC19" s="30">
        <v>0</v>
      </c>
      <c r="BD19" s="30">
        <v>0</v>
      </c>
      <c r="BE19" s="13">
        <v>2</v>
      </c>
      <c r="BF19" s="28">
        <v>4</v>
      </c>
      <c r="BG19" s="13">
        <v>12</v>
      </c>
      <c r="BH19" s="13">
        <v>47</v>
      </c>
      <c r="BI19" s="13">
        <v>0</v>
      </c>
      <c r="BJ19" s="13">
        <v>115</v>
      </c>
      <c r="BK19" s="3"/>
    </row>
    <row r="20" spans="1:63" x14ac:dyDescent="0.2">
      <c r="A20" s="8">
        <v>5113</v>
      </c>
      <c r="B20" s="8" t="s">
        <v>83</v>
      </c>
      <c r="C20" s="30">
        <v>8</v>
      </c>
      <c r="D20" s="28">
        <v>3</v>
      </c>
      <c r="E20" s="30">
        <v>16</v>
      </c>
      <c r="F20" s="30">
        <v>23</v>
      </c>
      <c r="G20" s="30">
        <v>167</v>
      </c>
      <c r="H20" s="30">
        <v>137</v>
      </c>
      <c r="I20" s="30">
        <v>0</v>
      </c>
      <c r="J20" s="30">
        <v>0</v>
      </c>
      <c r="K20" s="30">
        <v>0</v>
      </c>
      <c r="L20" s="30">
        <v>0</v>
      </c>
      <c r="M20" s="28">
        <v>5</v>
      </c>
      <c r="N20" s="30">
        <v>56</v>
      </c>
      <c r="O20" s="30">
        <v>876</v>
      </c>
      <c r="P20" s="30">
        <v>0</v>
      </c>
      <c r="Q20" s="13">
        <v>0</v>
      </c>
      <c r="R20" s="28">
        <v>0</v>
      </c>
      <c r="S20" s="30">
        <v>0</v>
      </c>
      <c r="T20" s="13">
        <v>0</v>
      </c>
      <c r="U20" s="28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13">
        <v>0</v>
      </c>
      <c r="AC20" s="30">
        <v>0</v>
      </c>
      <c r="AD20" s="30">
        <v>0</v>
      </c>
      <c r="AE20" s="30">
        <v>0</v>
      </c>
      <c r="AF20" s="28">
        <v>21</v>
      </c>
      <c r="AG20" s="28">
        <v>0</v>
      </c>
      <c r="AH20" s="30">
        <v>0</v>
      </c>
      <c r="AI20" s="30">
        <v>0</v>
      </c>
      <c r="AJ20" s="13">
        <v>0</v>
      </c>
      <c r="AK20" s="28">
        <v>0</v>
      </c>
      <c r="AL20" s="30">
        <v>0</v>
      </c>
      <c r="AM20" s="30">
        <v>0</v>
      </c>
      <c r="AN20" s="31">
        <v>0</v>
      </c>
      <c r="AO20" s="13">
        <v>5</v>
      </c>
      <c r="AP20" s="30">
        <v>443</v>
      </c>
      <c r="AQ20" s="13">
        <v>876</v>
      </c>
      <c r="AR20" s="30">
        <v>0</v>
      </c>
      <c r="AS20" s="30">
        <v>21</v>
      </c>
      <c r="AT20" s="30">
        <v>522</v>
      </c>
      <c r="AU20" s="13">
        <v>311</v>
      </c>
      <c r="AV20" s="13">
        <v>0</v>
      </c>
      <c r="AW20" s="30">
        <v>0</v>
      </c>
      <c r="AX20" s="30">
        <f t="shared" si="0"/>
        <v>0</v>
      </c>
      <c r="AY20" s="30">
        <v>0</v>
      </c>
      <c r="AZ20" s="30">
        <f t="shared" si="1"/>
        <v>0</v>
      </c>
      <c r="BA20" s="30">
        <v>1</v>
      </c>
      <c r="BB20" s="30">
        <v>0</v>
      </c>
      <c r="BC20" s="30">
        <v>0</v>
      </c>
      <c r="BD20" s="30">
        <v>1</v>
      </c>
      <c r="BE20" s="13">
        <v>0</v>
      </c>
      <c r="BF20" s="28">
        <v>0</v>
      </c>
      <c r="BG20" s="13">
        <v>106</v>
      </c>
      <c r="BH20" s="13">
        <v>205</v>
      </c>
      <c r="BI20" s="13">
        <v>0</v>
      </c>
      <c r="BJ20" s="13">
        <v>208</v>
      </c>
      <c r="BK20" s="3"/>
    </row>
    <row r="21" spans="1:63" x14ac:dyDescent="0.2">
      <c r="A21" s="8">
        <v>5114</v>
      </c>
      <c r="B21" s="8" t="s">
        <v>84</v>
      </c>
      <c r="C21" s="30">
        <v>7</v>
      </c>
      <c r="D21" s="28">
        <v>1</v>
      </c>
      <c r="E21" s="30">
        <v>15</v>
      </c>
      <c r="F21" s="30">
        <v>17</v>
      </c>
      <c r="G21" s="30">
        <v>125</v>
      </c>
      <c r="H21" s="30">
        <v>162</v>
      </c>
      <c r="I21" s="30">
        <v>1</v>
      </c>
      <c r="J21" s="30">
        <v>6</v>
      </c>
      <c r="K21" s="30">
        <v>0</v>
      </c>
      <c r="L21" s="30">
        <v>0</v>
      </c>
      <c r="M21" s="28">
        <v>5</v>
      </c>
      <c r="N21" s="30">
        <v>51</v>
      </c>
      <c r="O21" s="30">
        <v>915</v>
      </c>
      <c r="P21" s="30">
        <v>0</v>
      </c>
      <c r="Q21" s="13">
        <v>0</v>
      </c>
      <c r="R21" s="28">
        <v>0</v>
      </c>
      <c r="S21" s="30">
        <v>0</v>
      </c>
      <c r="T21" s="13">
        <v>0</v>
      </c>
      <c r="U21" s="28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13">
        <v>0</v>
      </c>
      <c r="AC21" s="30">
        <v>0</v>
      </c>
      <c r="AD21" s="30">
        <v>0</v>
      </c>
      <c r="AE21" s="30">
        <v>3</v>
      </c>
      <c r="AF21" s="28">
        <v>0</v>
      </c>
      <c r="AG21" s="28">
        <v>0</v>
      </c>
      <c r="AH21" s="30">
        <v>0</v>
      </c>
      <c r="AI21" s="30">
        <v>0</v>
      </c>
      <c r="AJ21" s="13">
        <v>0</v>
      </c>
      <c r="AK21" s="28">
        <v>0</v>
      </c>
      <c r="AL21" s="30">
        <v>0</v>
      </c>
      <c r="AM21" s="30">
        <v>0</v>
      </c>
      <c r="AN21" s="31">
        <v>0</v>
      </c>
      <c r="AO21" s="13">
        <v>7</v>
      </c>
      <c r="AP21" s="30">
        <v>596</v>
      </c>
      <c r="AQ21" s="13">
        <v>915</v>
      </c>
      <c r="AR21" s="30">
        <v>0</v>
      </c>
      <c r="AS21" s="30">
        <v>17</v>
      </c>
      <c r="AT21" s="30">
        <v>430</v>
      </c>
      <c r="AU21" s="13">
        <v>207</v>
      </c>
      <c r="AV21" s="13">
        <v>0</v>
      </c>
      <c r="AW21" s="30">
        <v>0</v>
      </c>
      <c r="AX21" s="30">
        <f t="shared" si="0"/>
        <v>0</v>
      </c>
      <c r="AY21" s="30">
        <v>0</v>
      </c>
      <c r="AZ21" s="30">
        <f t="shared" si="1"/>
        <v>0</v>
      </c>
      <c r="BA21" s="30">
        <v>0</v>
      </c>
      <c r="BB21" s="30">
        <v>1</v>
      </c>
      <c r="BC21" s="30">
        <v>0</v>
      </c>
      <c r="BD21" s="30">
        <v>1</v>
      </c>
      <c r="BE21" s="13">
        <v>0</v>
      </c>
      <c r="BF21" s="28">
        <v>0</v>
      </c>
      <c r="BG21" s="13">
        <v>0</v>
      </c>
      <c r="BH21" s="13">
        <v>207</v>
      </c>
      <c r="BI21" s="13">
        <v>0</v>
      </c>
      <c r="BJ21" s="13">
        <v>230</v>
      </c>
      <c r="BK21" s="3"/>
    </row>
    <row r="22" spans="1:63" s="35" customFormat="1" x14ac:dyDescent="0.2">
      <c r="A22" s="32">
        <v>5198</v>
      </c>
      <c r="B22" s="32"/>
      <c r="C22" s="33"/>
      <c r="D22" s="34">
        <f t="shared" ref="D22:AG22" si="2">SUM(D8:D21)</f>
        <v>73</v>
      </c>
      <c r="E22" s="34">
        <f t="shared" si="2"/>
        <v>495</v>
      </c>
      <c r="F22" s="34">
        <f>SUM(F8:F21)</f>
        <v>1040</v>
      </c>
      <c r="G22" s="34">
        <f t="shared" si="2"/>
        <v>5480</v>
      </c>
      <c r="H22" s="34">
        <f t="shared" si="2"/>
        <v>5119</v>
      </c>
      <c r="I22" s="34">
        <f t="shared" si="2"/>
        <v>11</v>
      </c>
      <c r="J22" s="34">
        <f t="shared" si="2"/>
        <v>162</v>
      </c>
      <c r="K22" s="34">
        <f t="shared" si="2"/>
        <v>0</v>
      </c>
      <c r="L22" s="34">
        <f t="shared" si="2"/>
        <v>0</v>
      </c>
      <c r="M22" s="34">
        <f t="shared" si="2"/>
        <v>103</v>
      </c>
      <c r="N22" s="34">
        <f t="shared" si="2"/>
        <v>1374</v>
      </c>
      <c r="O22" s="34">
        <f t="shared" si="2"/>
        <v>27808</v>
      </c>
      <c r="P22" s="34">
        <f t="shared" si="2"/>
        <v>9</v>
      </c>
      <c r="Q22" s="34">
        <f t="shared" si="2"/>
        <v>210</v>
      </c>
      <c r="R22" s="34">
        <f t="shared" si="2"/>
        <v>1</v>
      </c>
      <c r="S22" s="34">
        <f t="shared" si="2"/>
        <v>8</v>
      </c>
      <c r="T22" s="34">
        <f t="shared" si="2"/>
        <v>122</v>
      </c>
      <c r="U22" s="34">
        <f t="shared" si="2"/>
        <v>8</v>
      </c>
      <c r="V22" s="34">
        <f t="shared" si="2"/>
        <v>94</v>
      </c>
      <c r="W22" s="34">
        <f t="shared" si="2"/>
        <v>228</v>
      </c>
      <c r="X22" s="34">
        <f t="shared" si="2"/>
        <v>606</v>
      </c>
      <c r="Y22" s="34">
        <f t="shared" si="2"/>
        <v>692</v>
      </c>
      <c r="Z22" s="34">
        <f t="shared" si="2"/>
        <v>476</v>
      </c>
      <c r="AA22" s="34">
        <f t="shared" si="2"/>
        <v>116</v>
      </c>
      <c r="AB22" s="34">
        <f t="shared" si="2"/>
        <v>26</v>
      </c>
      <c r="AC22" s="34">
        <f t="shared" si="2"/>
        <v>62</v>
      </c>
      <c r="AD22" s="34">
        <f t="shared" si="2"/>
        <v>0</v>
      </c>
      <c r="AE22" s="34">
        <f t="shared" si="2"/>
        <v>50</v>
      </c>
      <c r="AF22" s="34">
        <f t="shared" si="2"/>
        <v>518</v>
      </c>
      <c r="AG22" s="34">
        <f t="shared" si="2"/>
        <v>0</v>
      </c>
      <c r="AH22" s="34">
        <f t="shared" ref="AH22:BI22" si="3">SUM(AH8:AH21)</f>
        <v>0</v>
      </c>
      <c r="AI22" s="34">
        <f t="shared" si="3"/>
        <v>0</v>
      </c>
      <c r="AJ22" s="34">
        <f t="shared" si="3"/>
        <v>0</v>
      </c>
      <c r="AK22" s="34">
        <f t="shared" si="3"/>
        <v>2</v>
      </c>
      <c r="AL22" s="34">
        <f t="shared" si="3"/>
        <v>27</v>
      </c>
      <c r="AM22" s="34">
        <f t="shared" si="3"/>
        <v>596</v>
      </c>
      <c r="AN22" s="34">
        <f t="shared" si="3"/>
        <v>470</v>
      </c>
      <c r="AO22" s="34">
        <f t="shared" si="3"/>
        <v>732</v>
      </c>
      <c r="AP22" s="34">
        <f t="shared" si="3"/>
        <v>16975</v>
      </c>
      <c r="AQ22" s="34">
        <f t="shared" si="3"/>
        <v>30212</v>
      </c>
      <c r="AR22" s="34">
        <f t="shared" si="3"/>
        <v>12</v>
      </c>
      <c r="AS22" s="34">
        <f t="shared" si="3"/>
        <v>559</v>
      </c>
      <c r="AT22" s="34">
        <f t="shared" si="3"/>
        <v>12657</v>
      </c>
      <c r="AU22" s="34">
        <f t="shared" si="3"/>
        <v>7906</v>
      </c>
      <c r="AV22" s="34">
        <f t="shared" si="3"/>
        <v>1550</v>
      </c>
      <c r="AW22" s="34">
        <f t="shared" si="3"/>
        <v>26</v>
      </c>
      <c r="AX22" s="34">
        <f t="shared" si="3"/>
        <v>13</v>
      </c>
      <c r="AY22" s="34">
        <f>SUM(AY8:AY21)</f>
        <v>84</v>
      </c>
      <c r="AZ22" s="34">
        <f>SUM(AZ8:AZ21)</f>
        <v>42</v>
      </c>
      <c r="BA22" s="34">
        <f t="shared" si="3"/>
        <v>2</v>
      </c>
      <c r="BB22" s="34">
        <f t="shared" si="3"/>
        <v>11</v>
      </c>
      <c r="BC22" s="34">
        <f t="shared" si="3"/>
        <v>5</v>
      </c>
      <c r="BD22" s="34">
        <f t="shared" si="3"/>
        <v>11</v>
      </c>
      <c r="BE22" s="34">
        <f t="shared" si="3"/>
        <v>15</v>
      </c>
      <c r="BF22" s="34">
        <f>SUM(BF8:BF21)</f>
        <v>183</v>
      </c>
      <c r="BG22" s="34">
        <f t="shared" si="3"/>
        <v>2729</v>
      </c>
      <c r="BH22" s="34">
        <f t="shared" si="3"/>
        <v>6720</v>
      </c>
      <c r="BI22" s="34">
        <f t="shared" si="3"/>
        <v>0</v>
      </c>
      <c r="BJ22" s="34">
        <f t="shared" ref="BJ22" si="4">SUM(BJ8:BJ21)</f>
        <v>7572</v>
      </c>
    </row>
    <row r="23" spans="1:63" x14ac:dyDescent="0.2">
      <c r="A23" s="7"/>
      <c r="B23" s="7"/>
      <c r="C23" s="30"/>
      <c r="D23" s="28"/>
      <c r="E23" s="30"/>
      <c r="F23" s="30"/>
      <c r="G23" s="30"/>
      <c r="H23" s="30"/>
      <c r="I23" s="30"/>
      <c r="J23" s="30"/>
      <c r="K23" s="30"/>
      <c r="L23" s="30"/>
      <c r="M23" s="28"/>
      <c r="N23" s="30"/>
      <c r="O23" s="30"/>
      <c r="P23" s="30"/>
      <c r="Q23" s="13"/>
      <c r="R23" s="28"/>
      <c r="S23" s="30"/>
      <c r="T23" s="13"/>
      <c r="U23" s="28"/>
      <c r="V23" s="30"/>
      <c r="W23" s="30"/>
      <c r="X23" s="30"/>
      <c r="Y23" s="30"/>
      <c r="Z23" s="30"/>
      <c r="AA23" s="30"/>
      <c r="AB23" s="13"/>
      <c r="AC23" s="30"/>
      <c r="AD23" s="30"/>
      <c r="AE23" s="30"/>
      <c r="AF23" s="28"/>
      <c r="AG23" s="28"/>
      <c r="AH23" s="30"/>
      <c r="AI23" s="30"/>
      <c r="AJ23" s="13"/>
      <c r="AK23" s="28"/>
      <c r="AL23" s="30"/>
      <c r="AM23" s="30"/>
      <c r="AN23" s="31"/>
      <c r="AO23" s="13"/>
      <c r="AP23" s="30"/>
      <c r="AQ23" s="13"/>
      <c r="AR23" s="30"/>
      <c r="AS23" s="30"/>
      <c r="AT23" s="30"/>
      <c r="AU23" s="13"/>
      <c r="AV23" s="13"/>
      <c r="AW23" s="30"/>
      <c r="AX23" s="30">
        <f t="shared" si="0"/>
        <v>0</v>
      </c>
      <c r="AY23" s="30"/>
      <c r="AZ23" s="30">
        <f t="shared" si="1"/>
        <v>0</v>
      </c>
      <c r="BA23" s="30"/>
      <c r="BB23" s="30"/>
      <c r="BC23" s="30"/>
      <c r="BD23" s="30"/>
      <c r="BE23" s="13"/>
      <c r="BF23" s="28"/>
      <c r="BG23" s="13"/>
      <c r="BH23" s="13"/>
      <c r="BI23" s="13"/>
      <c r="BJ23" s="13">
        <v>0</v>
      </c>
      <c r="BK23" s="3"/>
    </row>
    <row r="24" spans="1:63" x14ac:dyDescent="0.2">
      <c r="A24" s="8">
        <v>5201</v>
      </c>
      <c r="B24" s="8" t="s">
        <v>85</v>
      </c>
      <c r="C24" s="30">
        <v>2</v>
      </c>
      <c r="D24" s="28">
        <v>6</v>
      </c>
      <c r="E24" s="30">
        <v>33.5</v>
      </c>
      <c r="F24" s="30">
        <v>45</v>
      </c>
      <c r="G24" s="30">
        <v>359</v>
      </c>
      <c r="H24" s="30">
        <v>351</v>
      </c>
      <c r="I24" s="30">
        <v>7.5</v>
      </c>
      <c r="J24" s="30">
        <v>113</v>
      </c>
      <c r="K24" s="30">
        <v>0</v>
      </c>
      <c r="L24" s="30">
        <v>0</v>
      </c>
      <c r="M24" s="28">
        <v>7</v>
      </c>
      <c r="N24" s="30">
        <v>116</v>
      </c>
      <c r="O24" s="30">
        <v>2585</v>
      </c>
      <c r="P24" s="30">
        <v>0</v>
      </c>
      <c r="Q24" s="13">
        <v>0</v>
      </c>
      <c r="R24" s="28">
        <v>0</v>
      </c>
      <c r="S24" s="30">
        <v>0</v>
      </c>
      <c r="T24" s="13">
        <v>0</v>
      </c>
      <c r="U24" s="28">
        <v>1</v>
      </c>
      <c r="V24" s="30">
        <v>11</v>
      </c>
      <c r="W24" s="30">
        <v>0</v>
      </c>
      <c r="X24" s="30">
        <v>86</v>
      </c>
      <c r="Y24" s="30">
        <v>0</v>
      </c>
      <c r="Z24" s="30">
        <v>83</v>
      </c>
      <c r="AA24" s="30">
        <v>83</v>
      </c>
      <c r="AB24" s="13">
        <v>0</v>
      </c>
      <c r="AC24" s="30">
        <v>0</v>
      </c>
      <c r="AD24" s="30">
        <v>0</v>
      </c>
      <c r="AE24" s="30">
        <v>21</v>
      </c>
      <c r="AF24" s="28">
        <v>76</v>
      </c>
      <c r="AG24" s="28">
        <v>0</v>
      </c>
      <c r="AH24" s="30">
        <v>0</v>
      </c>
      <c r="AI24" s="30">
        <v>0</v>
      </c>
      <c r="AJ24" s="13">
        <v>0</v>
      </c>
      <c r="AK24" s="28">
        <v>0</v>
      </c>
      <c r="AL24" s="30">
        <v>0</v>
      </c>
      <c r="AM24" s="30">
        <v>0</v>
      </c>
      <c r="AN24" s="31">
        <v>38</v>
      </c>
      <c r="AO24" s="13">
        <v>52</v>
      </c>
      <c r="AP24" s="30">
        <v>1551</v>
      </c>
      <c r="AQ24" s="13">
        <v>2837</v>
      </c>
      <c r="AR24" s="30">
        <v>0</v>
      </c>
      <c r="AS24" s="30">
        <v>50</v>
      </c>
      <c r="AT24" s="30">
        <v>1174</v>
      </c>
      <c r="AU24" s="13">
        <v>797</v>
      </c>
      <c r="AV24" s="13">
        <v>86</v>
      </c>
      <c r="AW24" s="30">
        <v>0</v>
      </c>
      <c r="AX24" s="30">
        <f t="shared" si="0"/>
        <v>0</v>
      </c>
      <c r="AY24" s="30">
        <v>48</v>
      </c>
      <c r="AZ24" s="30">
        <f t="shared" si="1"/>
        <v>24</v>
      </c>
      <c r="BA24" s="30">
        <v>1</v>
      </c>
      <c r="BB24" s="30">
        <v>0</v>
      </c>
      <c r="BC24" s="30">
        <v>0</v>
      </c>
      <c r="BD24" s="30">
        <v>0</v>
      </c>
      <c r="BE24" s="13">
        <v>0</v>
      </c>
      <c r="BF24" s="28">
        <v>1</v>
      </c>
      <c r="BG24" s="13">
        <v>388</v>
      </c>
      <c r="BH24" s="13">
        <v>486</v>
      </c>
      <c r="BI24" s="13">
        <v>0</v>
      </c>
      <c r="BJ24" s="13">
        <v>544</v>
      </c>
      <c r="BK24" s="3"/>
    </row>
    <row r="25" spans="1:63" x14ac:dyDescent="0.2">
      <c r="A25" s="8">
        <v>5202</v>
      </c>
      <c r="B25" s="8" t="s">
        <v>86</v>
      </c>
      <c r="C25" s="30">
        <v>1</v>
      </c>
      <c r="D25" s="28">
        <v>34</v>
      </c>
      <c r="E25" s="30">
        <v>277</v>
      </c>
      <c r="F25" s="30">
        <v>1032</v>
      </c>
      <c r="G25" s="30">
        <v>3506</v>
      </c>
      <c r="H25" s="30">
        <f>3284+50</f>
        <v>3334</v>
      </c>
      <c r="I25" s="30">
        <v>17</v>
      </c>
      <c r="J25" s="30">
        <v>376</v>
      </c>
      <c r="K25" s="30">
        <v>0</v>
      </c>
      <c r="L25" s="30">
        <v>0</v>
      </c>
      <c r="M25" s="28">
        <v>38</v>
      </c>
      <c r="N25" s="30">
        <v>792</v>
      </c>
      <c r="O25" s="30">
        <v>19143</v>
      </c>
      <c r="P25" s="30">
        <v>10</v>
      </c>
      <c r="Q25" s="13">
        <v>186</v>
      </c>
      <c r="R25" s="28">
        <v>0</v>
      </c>
      <c r="S25" s="30">
        <v>0</v>
      </c>
      <c r="T25" s="13">
        <v>0</v>
      </c>
      <c r="U25" s="28">
        <v>10</v>
      </c>
      <c r="V25" s="30">
        <f>193+5</f>
        <v>198</v>
      </c>
      <c r="W25" s="30">
        <f>596+20</f>
        <v>616</v>
      </c>
      <c r="X25" s="30">
        <v>295</v>
      </c>
      <c r="Y25" s="30">
        <f>2081+50</f>
        <v>2131</v>
      </c>
      <c r="Z25" s="30">
        <v>881</v>
      </c>
      <c r="AA25" s="30">
        <v>823</v>
      </c>
      <c r="AB25" s="13">
        <v>0</v>
      </c>
      <c r="AC25" s="30">
        <v>290</v>
      </c>
      <c r="AD25" s="30">
        <v>148</v>
      </c>
      <c r="AE25" s="30">
        <f>146+40</f>
        <v>186</v>
      </c>
      <c r="AF25" s="28">
        <v>427</v>
      </c>
      <c r="AG25" s="28">
        <v>1</v>
      </c>
      <c r="AH25" s="30">
        <v>16</v>
      </c>
      <c r="AI25" s="30">
        <v>88</v>
      </c>
      <c r="AJ25" s="13">
        <v>0</v>
      </c>
      <c r="AK25" s="28">
        <v>0</v>
      </c>
      <c r="AL25" s="30">
        <v>4</v>
      </c>
      <c r="AM25" s="30">
        <v>84</v>
      </c>
      <c r="AN25" s="31">
        <v>273</v>
      </c>
      <c r="AO25" s="13">
        <v>523</v>
      </c>
      <c r="AP25" s="30">
        <f>11890+50</f>
        <v>11940</v>
      </c>
      <c r="AQ25" s="13">
        <f>24080+70</f>
        <v>24150</v>
      </c>
      <c r="AR25" s="30">
        <v>61</v>
      </c>
      <c r="AS25" s="30">
        <v>335</v>
      </c>
      <c r="AT25" s="30">
        <v>7816</v>
      </c>
      <c r="AU25" s="13">
        <v>6505</v>
      </c>
      <c r="AV25" s="13">
        <f>2976+70</f>
        <v>3046</v>
      </c>
      <c r="AW25" s="30">
        <v>99</v>
      </c>
      <c r="AX25" s="30">
        <f t="shared" si="0"/>
        <v>49.5</v>
      </c>
      <c r="AY25" s="30">
        <v>183</v>
      </c>
      <c r="AZ25" s="30">
        <f t="shared" si="1"/>
        <v>91.5</v>
      </c>
      <c r="BA25" s="30">
        <v>0</v>
      </c>
      <c r="BB25" s="30">
        <v>0</v>
      </c>
      <c r="BC25" s="30">
        <v>1</v>
      </c>
      <c r="BD25" s="30">
        <v>1</v>
      </c>
      <c r="BE25" s="13">
        <v>2</v>
      </c>
      <c r="BF25" s="28">
        <v>94</v>
      </c>
      <c r="BG25" s="13">
        <f>4827+70</f>
        <v>4897</v>
      </c>
      <c r="BH25" s="13">
        <v>4598</v>
      </c>
      <c r="BI25" s="13">
        <v>0</v>
      </c>
      <c r="BJ25" s="13">
        <v>4968</v>
      </c>
      <c r="BK25" s="3"/>
    </row>
    <row r="26" spans="1:63" x14ac:dyDescent="0.2">
      <c r="A26" s="8">
        <v>5203</v>
      </c>
      <c r="B26" s="8" t="s">
        <v>87</v>
      </c>
      <c r="C26" s="30">
        <v>5</v>
      </c>
      <c r="D26" s="28">
        <v>6</v>
      </c>
      <c r="E26" s="30">
        <v>14</v>
      </c>
      <c r="F26" s="30">
        <v>0</v>
      </c>
      <c r="G26" s="30">
        <v>156</v>
      </c>
      <c r="H26" s="30">
        <v>130</v>
      </c>
      <c r="I26" s="30">
        <v>0</v>
      </c>
      <c r="J26" s="30">
        <v>0</v>
      </c>
      <c r="K26" s="30">
        <v>0</v>
      </c>
      <c r="L26" s="30">
        <v>0</v>
      </c>
      <c r="M26" s="28">
        <v>4</v>
      </c>
      <c r="N26" s="30">
        <v>30</v>
      </c>
      <c r="O26" s="30">
        <v>504</v>
      </c>
      <c r="P26" s="30">
        <v>0</v>
      </c>
      <c r="Q26" s="13">
        <v>0</v>
      </c>
      <c r="R26" s="28">
        <v>0</v>
      </c>
      <c r="S26" s="30">
        <v>0</v>
      </c>
      <c r="T26" s="13">
        <v>0</v>
      </c>
      <c r="U26" s="28">
        <v>0</v>
      </c>
      <c r="V26" s="30">
        <v>5</v>
      </c>
      <c r="W26" s="30">
        <v>0</v>
      </c>
      <c r="X26" s="30">
        <v>99</v>
      </c>
      <c r="Y26" s="30">
        <v>0</v>
      </c>
      <c r="Z26" s="30">
        <v>0</v>
      </c>
      <c r="AA26" s="30">
        <v>0</v>
      </c>
      <c r="AB26" s="13">
        <v>0</v>
      </c>
      <c r="AC26" s="30">
        <v>0</v>
      </c>
      <c r="AD26" s="30">
        <v>0</v>
      </c>
      <c r="AE26" s="30">
        <v>3</v>
      </c>
      <c r="AF26" s="28">
        <v>48</v>
      </c>
      <c r="AG26" s="28">
        <v>0</v>
      </c>
      <c r="AH26" s="30">
        <v>0</v>
      </c>
      <c r="AI26" s="30">
        <v>0</v>
      </c>
      <c r="AJ26" s="13">
        <v>0</v>
      </c>
      <c r="AK26" s="28">
        <v>0</v>
      </c>
      <c r="AL26" s="30">
        <v>0</v>
      </c>
      <c r="AM26" s="30">
        <v>0</v>
      </c>
      <c r="AN26" s="31">
        <v>0</v>
      </c>
      <c r="AO26" s="13">
        <v>24</v>
      </c>
      <c r="AP26" s="30">
        <v>410</v>
      </c>
      <c r="AQ26" s="13">
        <v>603</v>
      </c>
      <c r="AR26" s="30">
        <v>0</v>
      </c>
      <c r="AS26" s="30">
        <v>17</v>
      </c>
      <c r="AT26" s="30">
        <v>377</v>
      </c>
      <c r="AU26" s="13">
        <v>0</v>
      </c>
      <c r="AV26" s="13">
        <v>99</v>
      </c>
      <c r="AW26" s="30">
        <v>0</v>
      </c>
      <c r="AX26" s="30">
        <f t="shared" si="0"/>
        <v>0</v>
      </c>
      <c r="AY26" s="30">
        <v>0</v>
      </c>
      <c r="AZ26" s="30">
        <f t="shared" si="1"/>
        <v>0</v>
      </c>
      <c r="BA26" s="30">
        <v>0</v>
      </c>
      <c r="BB26" s="30">
        <v>0</v>
      </c>
      <c r="BC26" s="30">
        <v>0</v>
      </c>
      <c r="BD26" s="30">
        <v>0</v>
      </c>
      <c r="BE26" s="13">
        <v>0</v>
      </c>
      <c r="BF26" s="28">
        <v>0</v>
      </c>
      <c r="BG26" s="13">
        <v>99</v>
      </c>
      <c r="BH26" s="13">
        <v>0</v>
      </c>
      <c r="BI26" s="13">
        <v>0</v>
      </c>
      <c r="BJ26" s="13">
        <v>192</v>
      </c>
      <c r="BK26" s="3"/>
    </row>
    <row r="27" spans="1:63" x14ac:dyDescent="0.2">
      <c r="A27" s="8">
        <v>5204</v>
      </c>
      <c r="B27" s="8" t="s">
        <v>88</v>
      </c>
      <c r="C27" s="30">
        <v>4</v>
      </c>
      <c r="D27" s="28">
        <v>7</v>
      </c>
      <c r="E27" s="30">
        <v>29</v>
      </c>
      <c r="F27" s="30">
        <v>82</v>
      </c>
      <c r="G27" s="30">
        <v>336</v>
      </c>
      <c r="H27" s="30">
        <v>275</v>
      </c>
      <c r="I27" s="30">
        <v>5</v>
      </c>
      <c r="J27" s="30">
        <v>102</v>
      </c>
      <c r="K27" s="30">
        <v>0</v>
      </c>
      <c r="L27" s="30">
        <v>0</v>
      </c>
      <c r="M27" s="28">
        <v>6</v>
      </c>
      <c r="N27" s="30">
        <v>103</v>
      </c>
      <c r="O27" s="30">
        <v>2266</v>
      </c>
      <c r="P27" s="30">
        <v>0</v>
      </c>
      <c r="Q27" s="13">
        <v>0</v>
      </c>
      <c r="R27" s="28">
        <v>0</v>
      </c>
      <c r="S27" s="30">
        <v>0</v>
      </c>
      <c r="T27" s="13">
        <v>0</v>
      </c>
      <c r="U27" s="28">
        <v>1</v>
      </c>
      <c r="V27" s="30">
        <v>15</v>
      </c>
      <c r="W27" s="30">
        <v>0</v>
      </c>
      <c r="X27" s="30">
        <v>297</v>
      </c>
      <c r="Y27" s="30">
        <v>81</v>
      </c>
      <c r="Z27" s="30">
        <v>0</v>
      </c>
      <c r="AA27" s="30">
        <v>0</v>
      </c>
      <c r="AB27" s="13">
        <v>0</v>
      </c>
      <c r="AC27" s="30">
        <v>0</v>
      </c>
      <c r="AD27" s="30">
        <v>52</v>
      </c>
      <c r="AE27" s="30">
        <v>13</v>
      </c>
      <c r="AF27" s="28">
        <v>50</v>
      </c>
      <c r="AG27" s="28">
        <v>0</v>
      </c>
      <c r="AH27" s="30">
        <v>0</v>
      </c>
      <c r="AI27" s="30">
        <v>0</v>
      </c>
      <c r="AJ27" s="13">
        <v>0</v>
      </c>
      <c r="AK27" s="28">
        <v>0</v>
      </c>
      <c r="AL27" s="30">
        <v>0</v>
      </c>
      <c r="AM27" s="30">
        <v>0</v>
      </c>
      <c r="AN27" s="31">
        <v>47</v>
      </c>
      <c r="AO27" s="13">
        <v>63</v>
      </c>
      <c r="AP27" s="30">
        <v>1319</v>
      </c>
      <c r="AQ27" s="13">
        <v>2644</v>
      </c>
      <c r="AR27" s="30">
        <v>1</v>
      </c>
      <c r="AS27" s="30">
        <v>51</v>
      </c>
      <c r="AT27" s="30">
        <v>1253</v>
      </c>
      <c r="AU27" s="13">
        <v>600</v>
      </c>
      <c r="AV27" s="13">
        <v>378</v>
      </c>
      <c r="AW27" s="30">
        <v>0</v>
      </c>
      <c r="AX27" s="30">
        <f t="shared" si="0"/>
        <v>0</v>
      </c>
      <c r="AY27" s="30">
        <v>26</v>
      </c>
      <c r="AZ27" s="30">
        <f t="shared" si="1"/>
        <v>13</v>
      </c>
      <c r="BA27" s="30">
        <v>2</v>
      </c>
      <c r="BB27" s="30">
        <v>2</v>
      </c>
      <c r="BC27" s="30">
        <v>1</v>
      </c>
      <c r="BD27" s="30">
        <v>0</v>
      </c>
      <c r="BE27" s="13">
        <v>2</v>
      </c>
      <c r="BF27" s="28">
        <v>3</v>
      </c>
      <c r="BG27" s="13">
        <v>476</v>
      </c>
      <c r="BH27" s="13">
        <v>494</v>
      </c>
      <c r="BI27" s="13">
        <v>0</v>
      </c>
      <c r="BJ27" s="13">
        <v>440</v>
      </c>
      <c r="BK27" s="3"/>
    </row>
    <row r="28" spans="1:63" x14ac:dyDescent="0.2">
      <c r="A28" s="8">
        <v>5205</v>
      </c>
      <c r="B28" s="8" t="s">
        <v>89</v>
      </c>
      <c r="C28" s="30">
        <v>8</v>
      </c>
      <c r="D28" s="28">
        <v>2</v>
      </c>
      <c r="E28" s="30">
        <v>3</v>
      </c>
      <c r="F28" s="30">
        <v>0</v>
      </c>
      <c r="G28" s="30">
        <v>30</v>
      </c>
      <c r="H28" s="30">
        <v>43</v>
      </c>
      <c r="I28" s="30">
        <v>0</v>
      </c>
      <c r="J28" s="30">
        <v>0</v>
      </c>
      <c r="K28" s="30">
        <v>0</v>
      </c>
      <c r="L28" s="30">
        <v>0</v>
      </c>
      <c r="M28" s="28">
        <v>1</v>
      </c>
      <c r="N28" s="30">
        <v>7</v>
      </c>
      <c r="O28" s="30">
        <v>140</v>
      </c>
      <c r="P28" s="30">
        <v>0</v>
      </c>
      <c r="Q28" s="13">
        <v>0</v>
      </c>
      <c r="R28" s="28">
        <v>0</v>
      </c>
      <c r="S28" s="30">
        <v>0</v>
      </c>
      <c r="T28" s="13">
        <v>0</v>
      </c>
      <c r="U28" s="28">
        <v>0</v>
      </c>
      <c r="V28" s="30">
        <v>5</v>
      </c>
      <c r="W28" s="30">
        <v>0</v>
      </c>
      <c r="X28" s="30">
        <v>57</v>
      </c>
      <c r="Y28" s="30">
        <v>0</v>
      </c>
      <c r="Z28" s="30">
        <v>0</v>
      </c>
      <c r="AA28" s="30">
        <v>0</v>
      </c>
      <c r="AB28" s="13">
        <v>0</v>
      </c>
      <c r="AC28" s="30">
        <v>0</v>
      </c>
      <c r="AD28" s="30">
        <v>0</v>
      </c>
      <c r="AE28" s="30">
        <v>1</v>
      </c>
      <c r="AF28" s="28">
        <v>12</v>
      </c>
      <c r="AG28" s="28">
        <v>0</v>
      </c>
      <c r="AH28" s="30">
        <v>0</v>
      </c>
      <c r="AI28" s="30">
        <v>0</v>
      </c>
      <c r="AJ28" s="13">
        <v>0</v>
      </c>
      <c r="AK28" s="28">
        <v>0</v>
      </c>
      <c r="AL28" s="30">
        <v>0</v>
      </c>
      <c r="AM28" s="30">
        <v>0</v>
      </c>
      <c r="AN28" s="31">
        <v>0</v>
      </c>
      <c r="AO28" s="13">
        <v>5</v>
      </c>
      <c r="AP28" s="30">
        <v>119</v>
      </c>
      <c r="AQ28" s="13">
        <v>197</v>
      </c>
      <c r="AR28" s="30">
        <v>1</v>
      </c>
      <c r="AS28" s="30">
        <v>5</v>
      </c>
      <c r="AT28" s="30">
        <v>93</v>
      </c>
      <c r="AU28" s="13">
        <v>0</v>
      </c>
      <c r="AV28" s="13">
        <v>57</v>
      </c>
      <c r="AW28" s="30">
        <v>0</v>
      </c>
      <c r="AX28" s="30">
        <f t="shared" si="0"/>
        <v>0</v>
      </c>
      <c r="AY28" s="30">
        <v>0</v>
      </c>
      <c r="AZ28" s="30">
        <f t="shared" si="1"/>
        <v>0</v>
      </c>
      <c r="BA28" s="30">
        <v>0</v>
      </c>
      <c r="BB28" s="30">
        <v>0</v>
      </c>
      <c r="BC28" s="30">
        <v>0</v>
      </c>
      <c r="BD28" s="30">
        <v>0</v>
      </c>
      <c r="BE28" s="13">
        <v>2</v>
      </c>
      <c r="BF28" s="28">
        <v>0</v>
      </c>
      <c r="BG28" s="13">
        <v>57</v>
      </c>
      <c r="BH28" s="13">
        <v>0</v>
      </c>
      <c r="BI28" s="13">
        <v>0</v>
      </c>
      <c r="BJ28" s="13">
        <v>57</v>
      </c>
      <c r="BK28" s="3"/>
    </row>
    <row r="29" spans="1:63" x14ac:dyDescent="0.2">
      <c r="A29" s="8">
        <v>5206</v>
      </c>
      <c r="B29" s="8" t="s">
        <v>90</v>
      </c>
      <c r="C29" s="30">
        <v>3</v>
      </c>
      <c r="D29" s="28">
        <v>11</v>
      </c>
      <c r="E29" s="30">
        <f>46+2</f>
        <v>48</v>
      </c>
      <c r="F29" s="30">
        <v>137</v>
      </c>
      <c r="G29" s="30">
        <f>517+20</f>
        <v>537</v>
      </c>
      <c r="H29" s="30">
        <f>529+25</f>
        <v>554</v>
      </c>
      <c r="I29" s="30">
        <v>0</v>
      </c>
      <c r="J29" s="30">
        <v>0</v>
      </c>
      <c r="K29" s="30">
        <v>0</v>
      </c>
      <c r="L29" s="30">
        <v>0</v>
      </c>
      <c r="M29" s="28">
        <v>8</v>
      </c>
      <c r="N29" s="30">
        <v>101</v>
      </c>
      <c r="O29" s="30">
        <v>2032</v>
      </c>
      <c r="P29" s="30">
        <v>0</v>
      </c>
      <c r="Q29" s="13">
        <v>0</v>
      </c>
      <c r="R29" s="28">
        <v>0</v>
      </c>
      <c r="S29" s="30">
        <v>0</v>
      </c>
      <c r="T29" s="13">
        <v>0</v>
      </c>
      <c r="U29" s="28">
        <v>1</v>
      </c>
      <c r="V29" s="30">
        <v>13</v>
      </c>
      <c r="W29" s="30">
        <v>0</v>
      </c>
      <c r="X29" s="30">
        <v>0</v>
      </c>
      <c r="Y29" s="30">
        <v>0</v>
      </c>
      <c r="Z29" s="30">
        <v>275</v>
      </c>
      <c r="AA29" s="30">
        <v>0</v>
      </c>
      <c r="AB29" s="13">
        <v>0</v>
      </c>
      <c r="AC29" s="30">
        <v>0</v>
      </c>
      <c r="AD29" s="30">
        <v>47</v>
      </c>
      <c r="AE29" s="30">
        <v>3</v>
      </c>
      <c r="AF29" s="28">
        <v>42</v>
      </c>
      <c r="AG29" s="28">
        <v>0</v>
      </c>
      <c r="AH29" s="30">
        <v>0</v>
      </c>
      <c r="AI29" s="30">
        <v>0</v>
      </c>
      <c r="AJ29" s="13">
        <v>0</v>
      </c>
      <c r="AK29" s="28">
        <v>0</v>
      </c>
      <c r="AL29" s="30">
        <v>0</v>
      </c>
      <c r="AM29" s="30">
        <v>0</v>
      </c>
      <c r="AN29" s="31">
        <v>0</v>
      </c>
      <c r="AO29" s="13">
        <v>44</v>
      </c>
      <c r="AP29" s="30">
        <v>1606</v>
      </c>
      <c r="AQ29" s="13">
        <v>2305</v>
      </c>
      <c r="AR29" s="30">
        <v>8</v>
      </c>
      <c r="AS29" s="30">
        <v>35</v>
      </c>
      <c r="AT29" s="30">
        <v>787</v>
      </c>
      <c r="AU29" s="13">
        <v>525</v>
      </c>
      <c r="AV29" s="13">
        <v>0</v>
      </c>
      <c r="AW29" s="30">
        <v>0</v>
      </c>
      <c r="AX29" s="30">
        <f t="shared" si="0"/>
        <v>0</v>
      </c>
      <c r="AY29" s="30">
        <v>0</v>
      </c>
      <c r="AZ29" s="30">
        <f t="shared" si="1"/>
        <v>0</v>
      </c>
      <c r="BA29" s="30">
        <v>0</v>
      </c>
      <c r="BB29" s="30">
        <v>0</v>
      </c>
      <c r="BC29" s="30">
        <v>0</v>
      </c>
      <c r="BD29" s="30">
        <v>0</v>
      </c>
      <c r="BE29" s="13">
        <v>0</v>
      </c>
      <c r="BF29" s="28">
        <v>0</v>
      </c>
      <c r="BG29" s="13">
        <v>274</v>
      </c>
      <c r="BH29" s="13">
        <v>249</v>
      </c>
      <c r="BI29" s="13">
        <v>0</v>
      </c>
      <c r="BJ29" s="13">
        <v>798</v>
      </c>
      <c r="BK29" s="3"/>
    </row>
    <row r="30" spans="1:63" x14ac:dyDescent="0.2">
      <c r="A30" s="8">
        <v>5207</v>
      </c>
      <c r="B30" s="8" t="s">
        <v>91</v>
      </c>
      <c r="C30" s="30">
        <v>2</v>
      </c>
      <c r="D30" s="28">
        <v>8</v>
      </c>
      <c r="E30" s="30">
        <v>36</v>
      </c>
      <c r="F30" s="30">
        <v>57</v>
      </c>
      <c r="G30" s="30">
        <v>484</v>
      </c>
      <c r="H30" s="30">
        <v>433</v>
      </c>
      <c r="I30" s="30">
        <v>0</v>
      </c>
      <c r="J30" s="30">
        <v>0</v>
      </c>
      <c r="K30" s="30">
        <v>0</v>
      </c>
      <c r="L30" s="30">
        <v>0</v>
      </c>
      <c r="M30" s="28">
        <v>11</v>
      </c>
      <c r="N30" s="30">
        <v>99</v>
      </c>
      <c r="O30" s="30">
        <v>1850</v>
      </c>
      <c r="P30" s="30">
        <v>0</v>
      </c>
      <c r="Q30" s="13">
        <v>0</v>
      </c>
      <c r="R30" s="28">
        <v>0</v>
      </c>
      <c r="S30" s="30">
        <v>0</v>
      </c>
      <c r="T30" s="13">
        <v>0</v>
      </c>
      <c r="U30" s="28">
        <v>1</v>
      </c>
      <c r="V30" s="30">
        <v>11</v>
      </c>
      <c r="W30" s="30">
        <v>0</v>
      </c>
      <c r="X30" s="30">
        <v>0</v>
      </c>
      <c r="Y30" s="30">
        <v>0</v>
      </c>
      <c r="Z30" s="30">
        <v>259</v>
      </c>
      <c r="AA30" s="30">
        <v>0</v>
      </c>
      <c r="AB30" s="13">
        <v>0</v>
      </c>
      <c r="AC30" s="30">
        <v>0</v>
      </c>
      <c r="AD30" s="30">
        <v>35</v>
      </c>
      <c r="AE30" s="30">
        <v>21</v>
      </c>
      <c r="AF30" s="28">
        <v>52</v>
      </c>
      <c r="AG30" s="28">
        <v>0</v>
      </c>
      <c r="AH30" s="30">
        <v>0</v>
      </c>
      <c r="AI30" s="30">
        <v>0</v>
      </c>
      <c r="AJ30" s="13">
        <v>0</v>
      </c>
      <c r="AK30" s="28">
        <v>0</v>
      </c>
      <c r="AL30" s="30">
        <v>0</v>
      </c>
      <c r="AM30" s="30">
        <v>0</v>
      </c>
      <c r="AN30" s="31">
        <v>34</v>
      </c>
      <c r="AO30" s="13">
        <v>72</v>
      </c>
      <c r="AP30" s="30">
        <v>1406</v>
      </c>
      <c r="AQ30" s="13">
        <v>2107</v>
      </c>
      <c r="AR30" s="30">
        <v>11</v>
      </c>
      <c r="AS30" s="30">
        <v>51</v>
      </c>
      <c r="AT30" s="30">
        <v>1077</v>
      </c>
      <c r="AU30" s="13">
        <v>379</v>
      </c>
      <c r="AV30" s="13">
        <v>0</v>
      </c>
      <c r="AW30" s="30">
        <v>0</v>
      </c>
      <c r="AX30" s="30">
        <f t="shared" si="0"/>
        <v>0</v>
      </c>
      <c r="AY30" s="30">
        <v>0</v>
      </c>
      <c r="AZ30" s="30">
        <f t="shared" si="1"/>
        <v>0</v>
      </c>
      <c r="BA30" s="30">
        <v>0</v>
      </c>
      <c r="BB30" s="30">
        <v>0</v>
      </c>
      <c r="BC30" s="30">
        <v>0</v>
      </c>
      <c r="BD30" s="30">
        <v>0</v>
      </c>
      <c r="BE30" s="13">
        <v>0</v>
      </c>
      <c r="BF30" s="28">
        <v>1</v>
      </c>
      <c r="BG30" s="13">
        <v>259</v>
      </c>
      <c r="BH30" s="13">
        <v>115</v>
      </c>
      <c r="BI30" s="13">
        <v>0</v>
      </c>
      <c r="BJ30" s="13">
        <v>661</v>
      </c>
      <c r="BK30" s="3"/>
    </row>
    <row r="31" spans="1:63" x14ac:dyDescent="0.2">
      <c r="A31" s="8">
        <v>5208</v>
      </c>
      <c r="B31" s="8" t="s">
        <v>92</v>
      </c>
      <c r="C31" s="30">
        <v>6</v>
      </c>
      <c r="D31" s="28">
        <v>1</v>
      </c>
      <c r="E31" s="30">
        <v>9</v>
      </c>
      <c r="F31" s="30">
        <v>17</v>
      </c>
      <c r="G31" s="30">
        <v>85</v>
      </c>
      <c r="H31" s="30">
        <v>74</v>
      </c>
      <c r="I31" s="30">
        <v>1</v>
      </c>
      <c r="J31" s="30">
        <v>10</v>
      </c>
      <c r="K31" s="30">
        <v>0</v>
      </c>
      <c r="L31" s="30">
        <v>0</v>
      </c>
      <c r="M31" s="28">
        <v>2</v>
      </c>
      <c r="N31" s="30">
        <v>22</v>
      </c>
      <c r="O31" s="30">
        <v>417</v>
      </c>
      <c r="P31" s="30">
        <v>0</v>
      </c>
      <c r="Q31" s="13">
        <v>0</v>
      </c>
      <c r="R31" s="28">
        <v>0</v>
      </c>
      <c r="S31" s="30">
        <v>0</v>
      </c>
      <c r="T31" s="13">
        <v>0</v>
      </c>
      <c r="U31" s="28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13">
        <v>0</v>
      </c>
      <c r="AC31" s="30">
        <v>0</v>
      </c>
      <c r="AD31" s="30">
        <v>0</v>
      </c>
      <c r="AE31" s="30">
        <v>0</v>
      </c>
      <c r="AF31" s="28">
        <v>0</v>
      </c>
      <c r="AG31" s="28">
        <v>0</v>
      </c>
      <c r="AH31" s="30">
        <v>0</v>
      </c>
      <c r="AI31" s="30">
        <v>0</v>
      </c>
      <c r="AJ31" s="13">
        <v>0</v>
      </c>
      <c r="AK31" s="28">
        <v>0</v>
      </c>
      <c r="AL31" s="30">
        <v>0</v>
      </c>
      <c r="AM31" s="30">
        <v>0</v>
      </c>
      <c r="AN31" s="31">
        <v>0</v>
      </c>
      <c r="AO31" s="13">
        <v>12</v>
      </c>
      <c r="AP31" s="30">
        <v>254</v>
      </c>
      <c r="AQ31" s="13">
        <v>417</v>
      </c>
      <c r="AR31" s="30">
        <v>1</v>
      </c>
      <c r="AS31" s="30">
        <v>6</v>
      </c>
      <c r="AT31" s="30">
        <v>136</v>
      </c>
      <c r="AU31" s="13">
        <v>104</v>
      </c>
      <c r="AV31" s="13">
        <v>0</v>
      </c>
      <c r="AW31" s="30">
        <v>0</v>
      </c>
      <c r="AX31" s="30">
        <f t="shared" si="0"/>
        <v>0</v>
      </c>
      <c r="AY31" s="30">
        <v>0</v>
      </c>
      <c r="AZ31" s="30">
        <f t="shared" si="1"/>
        <v>0</v>
      </c>
      <c r="BA31" s="30">
        <v>0</v>
      </c>
      <c r="BB31" s="30">
        <v>0</v>
      </c>
      <c r="BC31" s="30">
        <v>0</v>
      </c>
      <c r="BD31" s="30">
        <v>0</v>
      </c>
      <c r="BE31" s="13">
        <v>0</v>
      </c>
      <c r="BF31" s="28">
        <v>0</v>
      </c>
      <c r="BG31" s="13">
        <v>37</v>
      </c>
      <c r="BH31" s="13">
        <v>67</v>
      </c>
      <c r="BI31" s="13">
        <v>0</v>
      </c>
      <c r="BJ31" s="13">
        <v>120</v>
      </c>
      <c r="BK31" s="3"/>
    </row>
    <row r="32" spans="1:63" x14ac:dyDescent="0.2">
      <c r="A32" s="8">
        <v>5209</v>
      </c>
      <c r="B32" s="8" t="s">
        <v>93</v>
      </c>
      <c r="C32" s="30">
        <v>6</v>
      </c>
      <c r="D32" s="28">
        <v>14</v>
      </c>
      <c r="E32" s="30">
        <v>22</v>
      </c>
      <c r="F32" s="30">
        <v>0</v>
      </c>
      <c r="G32" s="30">
        <v>250</v>
      </c>
      <c r="H32" s="30">
        <v>206</v>
      </c>
      <c r="I32" s="30">
        <v>30</v>
      </c>
      <c r="J32" s="30">
        <v>294</v>
      </c>
      <c r="K32" s="30">
        <v>0</v>
      </c>
      <c r="L32" s="30">
        <v>0</v>
      </c>
      <c r="M32" s="28">
        <v>20</v>
      </c>
      <c r="N32" s="30">
        <v>159</v>
      </c>
      <c r="O32" s="30">
        <v>2658</v>
      </c>
      <c r="P32" s="30">
        <v>0</v>
      </c>
      <c r="Q32" s="13">
        <v>0</v>
      </c>
      <c r="R32" s="28">
        <v>0</v>
      </c>
      <c r="S32" s="30">
        <v>0</v>
      </c>
      <c r="T32" s="13">
        <v>0</v>
      </c>
      <c r="U32" s="28">
        <v>0</v>
      </c>
      <c r="V32" s="30">
        <v>2</v>
      </c>
      <c r="W32" s="30">
        <v>0</v>
      </c>
      <c r="X32" s="30">
        <v>0</v>
      </c>
      <c r="Y32" s="30">
        <v>0</v>
      </c>
      <c r="Z32" s="30">
        <v>36</v>
      </c>
      <c r="AA32" s="30">
        <v>0</v>
      </c>
      <c r="AB32" s="13">
        <v>0</v>
      </c>
      <c r="AC32" s="30">
        <v>0</v>
      </c>
      <c r="AD32" s="30">
        <v>0</v>
      </c>
      <c r="AE32" s="30">
        <v>6</v>
      </c>
      <c r="AF32" s="28">
        <v>61</v>
      </c>
      <c r="AG32" s="28">
        <v>0</v>
      </c>
      <c r="AH32" s="30">
        <v>0</v>
      </c>
      <c r="AI32" s="30">
        <v>0</v>
      </c>
      <c r="AJ32" s="13">
        <v>0</v>
      </c>
      <c r="AK32" s="28">
        <v>0</v>
      </c>
      <c r="AL32" s="30">
        <v>0</v>
      </c>
      <c r="AM32" s="30">
        <v>0</v>
      </c>
      <c r="AN32" s="31">
        <v>10</v>
      </c>
      <c r="AO32" s="13">
        <v>38</v>
      </c>
      <c r="AP32" s="30">
        <v>1543</v>
      </c>
      <c r="AQ32" s="13">
        <v>2694</v>
      </c>
      <c r="AR32" s="30">
        <v>0</v>
      </c>
      <c r="AS32" s="30">
        <v>61</v>
      </c>
      <c r="AT32" s="30">
        <v>1401</v>
      </c>
      <c r="AU32" s="13">
        <v>764</v>
      </c>
      <c r="AV32" s="13">
        <v>0</v>
      </c>
      <c r="AW32" s="30">
        <v>0</v>
      </c>
      <c r="AX32" s="30">
        <f t="shared" si="0"/>
        <v>0</v>
      </c>
      <c r="AY32" s="30">
        <v>0</v>
      </c>
      <c r="AZ32" s="30">
        <f t="shared" si="1"/>
        <v>0</v>
      </c>
      <c r="BA32" s="30">
        <v>0</v>
      </c>
      <c r="BB32" s="30">
        <v>0</v>
      </c>
      <c r="BC32" s="30">
        <v>2</v>
      </c>
      <c r="BD32" s="30">
        <v>2</v>
      </c>
      <c r="BE32" s="13">
        <v>5</v>
      </c>
      <c r="BF32" s="28">
        <v>0</v>
      </c>
      <c r="BG32" s="13">
        <v>96</v>
      </c>
      <c r="BH32" s="13">
        <v>665</v>
      </c>
      <c r="BI32" s="13">
        <v>0</v>
      </c>
      <c r="BJ32" s="13">
        <v>345</v>
      </c>
      <c r="BK32" s="3"/>
    </row>
    <row r="33" spans="1:63" x14ac:dyDescent="0.2">
      <c r="A33" s="8">
        <v>5210</v>
      </c>
      <c r="B33" s="8" t="s">
        <v>94</v>
      </c>
      <c r="C33" s="30">
        <v>5</v>
      </c>
      <c r="D33" s="28">
        <v>6</v>
      </c>
      <c r="E33" s="30">
        <v>14</v>
      </c>
      <c r="F33" s="30">
        <v>19</v>
      </c>
      <c r="G33" s="30">
        <v>182</v>
      </c>
      <c r="H33" s="30">
        <v>113</v>
      </c>
      <c r="I33" s="30">
        <v>4</v>
      </c>
      <c r="J33" s="30">
        <v>59</v>
      </c>
      <c r="K33" s="30">
        <v>0</v>
      </c>
      <c r="L33" s="30">
        <v>0</v>
      </c>
      <c r="M33" s="28">
        <v>6</v>
      </c>
      <c r="N33" s="30">
        <v>43</v>
      </c>
      <c r="O33" s="30">
        <v>723</v>
      </c>
      <c r="P33" s="30">
        <v>0</v>
      </c>
      <c r="Q33" s="13">
        <v>0</v>
      </c>
      <c r="R33" s="28">
        <v>0</v>
      </c>
      <c r="S33" s="30">
        <v>0</v>
      </c>
      <c r="T33" s="13">
        <v>0</v>
      </c>
      <c r="U33" s="28">
        <v>0</v>
      </c>
      <c r="V33" s="30">
        <v>5</v>
      </c>
      <c r="W33" s="30">
        <v>0</v>
      </c>
      <c r="X33" s="30">
        <v>0</v>
      </c>
      <c r="Y33" s="30">
        <v>0</v>
      </c>
      <c r="Z33" s="30">
        <v>132</v>
      </c>
      <c r="AA33" s="30">
        <v>0</v>
      </c>
      <c r="AB33" s="13">
        <v>0</v>
      </c>
      <c r="AC33" s="30">
        <v>0</v>
      </c>
      <c r="AD33" s="30">
        <v>0</v>
      </c>
      <c r="AE33" s="30">
        <v>12</v>
      </c>
      <c r="AF33" s="28">
        <v>177</v>
      </c>
      <c r="AG33" s="28">
        <v>0</v>
      </c>
      <c r="AH33" s="30">
        <v>0</v>
      </c>
      <c r="AI33" s="30">
        <v>0</v>
      </c>
      <c r="AJ33" s="13">
        <v>0</v>
      </c>
      <c r="AK33" s="28">
        <v>0</v>
      </c>
      <c r="AL33" s="30">
        <v>0</v>
      </c>
      <c r="AM33" s="30">
        <v>0</v>
      </c>
      <c r="AN33" s="31">
        <v>0</v>
      </c>
      <c r="AO33" s="13">
        <v>39</v>
      </c>
      <c r="AP33" s="30">
        <v>598</v>
      </c>
      <c r="AQ33" s="13">
        <v>855</v>
      </c>
      <c r="AR33" s="30">
        <v>1</v>
      </c>
      <c r="AS33" s="30">
        <v>23</v>
      </c>
      <c r="AT33" s="30">
        <v>511</v>
      </c>
      <c r="AU33" s="13">
        <v>150</v>
      </c>
      <c r="AV33" s="13">
        <v>0</v>
      </c>
      <c r="AW33" s="30">
        <v>0</v>
      </c>
      <c r="AX33" s="30">
        <f t="shared" si="0"/>
        <v>0</v>
      </c>
      <c r="AY33" s="30">
        <v>0</v>
      </c>
      <c r="AZ33" s="30">
        <f t="shared" si="1"/>
        <v>0</v>
      </c>
      <c r="BA33" s="30">
        <v>0</v>
      </c>
      <c r="BB33" s="30">
        <v>0</v>
      </c>
      <c r="BC33" s="30">
        <v>0</v>
      </c>
      <c r="BD33" s="30">
        <v>0</v>
      </c>
      <c r="BE33" s="13">
        <v>0</v>
      </c>
      <c r="BF33" s="28">
        <v>0</v>
      </c>
      <c r="BG33" s="13">
        <v>132</v>
      </c>
      <c r="BH33" s="13">
        <v>17</v>
      </c>
      <c r="BI33" s="13">
        <v>0</v>
      </c>
      <c r="BJ33" s="13">
        <v>189</v>
      </c>
      <c r="BK33" s="3"/>
    </row>
    <row r="34" spans="1:63" x14ac:dyDescent="0.2">
      <c r="A34" s="8">
        <v>5211</v>
      </c>
      <c r="B34" s="8" t="s">
        <v>95</v>
      </c>
      <c r="C34" s="30">
        <v>5</v>
      </c>
      <c r="D34" s="28">
        <v>5</v>
      </c>
      <c r="E34" s="30">
        <v>22</v>
      </c>
      <c r="F34" s="30">
        <v>78</v>
      </c>
      <c r="G34" s="30">
        <v>231</v>
      </c>
      <c r="H34" s="30">
        <v>255</v>
      </c>
      <c r="I34" s="30">
        <v>0</v>
      </c>
      <c r="J34" s="30">
        <v>0</v>
      </c>
      <c r="K34" s="30">
        <v>0</v>
      </c>
      <c r="L34" s="30">
        <v>0</v>
      </c>
      <c r="M34" s="28">
        <v>4</v>
      </c>
      <c r="N34" s="30">
        <v>57</v>
      </c>
      <c r="O34" s="30">
        <v>1168</v>
      </c>
      <c r="P34" s="30">
        <v>0</v>
      </c>
      <c r="Q34" s="13">
        <v>0</v>
      </c>
      <c r="R34" s="28">
        <v>0</v>
      </c>
      <c r="S34" s="30">
        <v>0</v>
      </c>
      <c r="T34" s="13">
        <v>0</v>
      </c>
      <c r="U34" s="28">
        <v>1</v>
      </c>
      <c r="V34" s="30">
        <v>10</v>
      </c>
      <c r="W34" s="30">
        <v>0</v>
      </c>
      <c r="X34" s="30">
        <v>164</v>
      </c>
      <c r="Y34" s="30">
        <v>58</v>
      </c>
      <c r="Z34" s="30">
        <v>0</v>
      </c>
      <c r="AA34" s="30">
        <v>0</v>
      </c>
      <c r="AB34" s="13">
        <v>0</v>
      </c>
      <c r="AC34" s="30">
        <v>0</v>
      </c>
      <c r="AD34" s="30">
        <v>0</v>
      </c>
      <c r="AE34" s="30">
        <v>13</v>
      </c>
      <c r="AF34" s="28">
        <v>90</v>
      </c>
      <c r="AG34" s="28">
        <v>0</v>
      </c>
      <c r="AH34" s="30">
        <v>0</v>
      </c>
      <c r="AI34" s="30">
        <v>0</v>
      </c>
      <c r="AJ34" s="13">
        <v>0</v>
      </c>
      <c r="AK34" s="28">
        <v>0</v>
      </c>
      <c r="AL34" s="30">
        <v>2</v>
      </c>
      <c r="AM34" s="30">
        <v>52</v>
      </c>
      <c r="AN34" s="31">
        <v>0</v>
      </c>
      <c r="AO34" s="13">
        <v>52</v>
      </c>
      <c r="AP34" s="30">
        <v>862</v>
      </c>
      <c r="AQ34" s="13">
        <v>1390</v>
      </c>
      <c r="AR34" s="30">
        <v>1</v>
      </c>
      <c r="AS34" s="30">
        <v>16</v>
      </c>
      <c r="AT34" s="30">
        <v>379</v>
      </c>
      <c r="AU34" s="13">
        <v>92</v>
      </c>
      <c r="AV34" s="13">
        <v>222</v>
      </c>
      <c r="AW34" s="30">
        <v>0</v>
      </c>
      <c r="AX34" s="30">
        <f t="shared" si="0"/>
        <v>0</v>
      </c>
      <c r="AY34" s="30">
        <v>0</v>
      </c>
      <c r="AZ34" s="30">
        <f t="shared" si="1"/>
        <v>0</v>
      </c>
      <c r="BA34" s="30">
        <v>0</v>
      </c>
      <c r="BB34" s="30">
        <v>3</v>
      </c>
      <c r="BC34" s="30">
        <v>0</v>
      </c>
      <c r="BD34" s="30">
        <v>2</v>
      </c>
      <c r="BE34" s="13">
        <v>0</v>
      </c>
      <c r="BF34" s="28">
        <v>0</v>
      </c>
      <c r="BG34" s="13">
        <v>222</v>
      </c>
      <c r="BH34" s="13">
        <v>87</v>
      </c>
      <c r="BI34" s="13">
        <v>0</v>
      </c>
      <c r="BJ34" s="13">
        <v>362</v>
      </c>
      <c r="BK34" s="3"/>
    </row>
    <row r="35" spans="1:63" x14ac:dyDescent="0.2">
      <c r="A35" s="8">
        <v>5212</v>
      </c>
      <c r="B35" s="8" t="s">
        <v>96</v>
      </c>
      <c r="C35" s="30">
        <v>7</v>
      </c>
      <c r="D35" s="28">
        <v>7</v>
      </c>
      <c r="E35" s="30">
        <v>18</v>
      </c>
      <c r="F35" s="30">
        <v>16</v>
      </c>
      <c r="G35" s="30">
        <v>169</v>
      </c>
      <c r="H35" s="30">
        <v>184</v>
      </c>
      <c r="I35" s="30">
        <v>2</v>
      </c>
      <c r="J35" s="30">
        <v>36</v>
      </c>
      <c r="K35" s="30">
        <v>0</v>
      </c>
      <c r="L35" s="30">
        <v>0</v>
      </c>
      <c r="M35" s="28">
        <v>6</v>
      </c>
      <c r="N35" s="30">
        <v>54</v>
      </c>
      <c r="O35" s="30">
        <v>871</v>
      </c>
      <c r="P35" s="30">
        <v>0</v>
      </c>
      <c r="Q35" s="13">
        <v>0</v>
      </c>
      <c r="R35" s="28">
        <v>0</v>
      </c>
      <c r="S35" s="30">
        <v>0</v>
      </c>
      <c r="T35" s="13">
        <v>0</v>
      </c>
      <c r="U35" s="28">
        <v>0</v>
      </c>
      <c r="V35" s="30">
        <v>7</v>
      </c>
      <c r="W35" s="30">
        <v>0</v>
      </c>
      <c r="X35" s="30">
        <v>147</v>
      </c>
      <c r="Y35" s="30">
        <v>0</v>
      </c>
      <c r="Z35" s="30">
        <v>0</v>
      </c>
      <c r="AA35" s="30">
        <v>0</v>
      </c>
      <c r="AB35" s="13">
        <v>0</v>
      </c>
      <c r="AC35" s="30">
        <v>0</v>
      </c>
      <c r="AD35" s="30">
        <v>0</v>
      </c>
      <c r="AE35" s="30">
        <v>0</v>
      </c>
      <c r="AF35" s="28">
        <v>36</v>
      </c>
      <c r="AG35" s="28">
        <v>0</v>
      </c>
      <c r="AH35" s="30">
        <v>0</v>
      </c>
      <c r="AI35" s="30">
        <v>0</v>
      </c>
      <c r="AJ35" s="13">
        <v>0</v>
      </c>
      <c r="AK35" s="28">
        <v>0</v>
      </c>
      <c r="AL35" s="30">
        <v>0</v>
      </c>
      <c r="AM35" s="30">
        <v>0</v>
      </c>
      <c r="AN35" s="31">
        <v>0</v>
      </c>
      <c r="AO35" s="13">
        <v>15</v>
      </c>
      <c r="AP35" s="30">
        <v>682</v>
      </c>
      <c r="AQ35" s="13">
        <v>1018</v>
      </c>
      <c r="AR35" s="30">
        <v>0</v>
      </c>
      <c r="AS35" s="30">
        <v>23</v>
      </c>
      <c r="AT35" s="30">
        <v>524</v>
      </c>
      <c r="AU35" s="13">
        <v>103</v>
      </c>
      <c r="AV35" s="13">
        <v>150</v>
      </c>
      <c r="AW35" s="30">
        <v>0</v>
      </c>
      <c r="AX35" s="30">
        <f t="shared" si="0"/>
        <v>0</v>
      </c>
      <c r="AY35" s="30">
        <v>0</v>
      </c>
      <c r="AZ35" s="30">
        <f t="shared" si="1"/>
        <v>0</v>
      </c>
      <c r="BA35" s="30">
        <v>0</v>
      </c>
      <c r="BB35" s="30">
        <v>4</v>
      </c>
      <c r="BC35" s="30">
        <v>0</v>
      </c>
      <c r="BD35" s="30">
        <v>1</v>
      </c>
      <c r="BE35" s="13">
        <v>2</v>
      </c>
      <c r="BF35" s="28">
        <v>1</v>
      </c>
      <c r="BG35" s="13">
        <v>165</v>
      </c>
      <c r="BH35" s="13">
        <v>88</v>
      </c>
      <c r="BI35" s="13">
        <v>0</v>
      </c>
      <c r="BJ35" s="13">
        <v>278</v>
      </c>
      <c r="BK35" s="3"/>
    </row>
    <row r="36" spans="1:63" x14ac:dyDescent="0.2">
      <c r="A36" s="8">
        <v>5213</v>
      </c>
      <c r="B36" s="8" t="s">
        <v>97</v>
      </c>
      <c r="C36" s="30">
        <v>6</v>
      </c>
      <c r="D36" s="28">
        <v>2</v>
      </c>
      <c r="E36" s="30">
        <v>15</v>
      </c>
      <c r="F36" s="30">
        <v>34</v>
      </c>
      <c r="G36" s="30">
        <v>185</v>
      </c>
      <c r="H36" s="30">
        <v>121</v>
      </c>
      <c r="I36" s="30">
        <v>0</v>
      </c>
      <c r="J36" s="30">
        <v>0</v>
      </c>
      <c r="K36" s="30">
        <v>0</v>
      </c>
      <c r="L36" s="30">
        <v>0</v>
      </c>
      <c r="M36" s="28">
        <v>2</v>
      </c>
      <c r="N36" s="30">
        <v>38</v>
      </c>
      <c r="O36" s="30">
        <v>796</v>
      </c>
      <c r="P36" s="30">
        <v>0</v>
      </c>
      <c r="Q36" s="13">
        <v>0</v>
      </c>
      <c r="R36" s="28">
        <v>0</v>
      </c>
      <c r="S36" s="30">
        <v>0</v>
      </c>
      <c r="T36" s="13">
        <v>0</v>
      </c>
      <c r="U36" s="28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13">
        <v>0</v>
      </c>
      <c r="AC36" s="30">
        <v>0</v>
      </c>
      <c r="AD36" s="30">
        <v>0</v>
      </c>
      <c r="AE36" s="30">
        <v>3</v>
      </c>
      <c r="AF36" s="28">
        <v>30</v>
      </c>
      <c r="AG36" s="28">
        <v>0</v>
      </c>
      <c r="AH36" s="30">
        <v>0</v>
      </c>
      <c r="AI36" s="30">
        <v>0</v>
      </c>
      <c r="AJ36" s="13">
        <v>0</v>
      </c>
      <c r="AK36" s="28">
        <v>0</v>
      </c>
      <c r="AL36" s="30">
        <v>0</v>
      </c>
      <c r="AM36" s="30">
        <v>0</v>
      </c>
      <c r="AN36" s="31">
        <v>0</v>
      </c>
      <c r="AO36" s="13">
        <v>10</v>
      </c>
      <c r="AP36" s="30">
        <v>447</v>
      </c>
      <c r="AQ36" s="13">
        <v>794</v>
      </c>
      <c r="AR36" s="30">
        <v>0</v>
      </c>
      <c r="AS36" s="30">
        <v>14</v>
      </c>
      <c r="AT36" s="30">
        <v>306</v>
      </c>
      <c r="AU36" s="13">
        <v>222</v>
      </c>
      <c r="AV36" s="13">
        <v>0</v>
      </c>
      <c r="AW36" s="30">
        <v>0</v>
      </c>
      <c r="AX36" s="30">
        <f t="shared" si="0"/>
        <v>0</v>
      </c>
      <c r="AY36" s="30">
        <v>0</v>
      </c>
      <c r="AZ36" s="30">
        <f t="shared" si="1"/>
        <v>0</v>
      </c>
      <c r="BA36" s="30">
        <v>0</v>
      </c>
      <c r="BB36" s="30">
        <v>0</v>
      </c>
      <c r="BC36" s="30">
        <v>0</v>
      </c>
      <c r="BD36" s="30">
        <v>0</v>
      </c>
      <c r="BE36" s="13">
        <v>0</v>
      </c>
      <c r="BF36" s="28">
        <v>0</v>
      </c>
      <c r="BG36" s="13">
        <v>62</v>
      </c>
      <c r="BH36" s="13">
        <v>158</v>
      </c>
      <c r="BI36" s="13">
        <v>0</v>
      </c>
      <c r="BJ36" s="13">
        <v>187</v>
      </c>
      <c r="BK36" s="3"/>
    </row>
    <row r="37" spans="1:63" s="35" customFormat="1" x14ac:dyDescent="0.2">
      <c r="A37" s="32">
        <v>5298</v>
      </c>
      <c r="B37" s="32"/>
      <c r="C37" s="33"/>
      <c r="D37" s="34">
        <f t="shared" ref="D37:AG37" si="5">SUM(D24:D36)</f>
        <v>109</v>
      </c>
      <c r="E37" s="34">
        <f t="shared" si="5"/>
        <v>540.5</v>
      </c>
      <c r="F37" s="34">
        <f>SUM(F24:F36)</f>
        <v>1517</v>
      </c>
      <c r="G37" s="34">
        <f t="shared" si="5"/>
        <v>6510</v>
      </c>
      <c r="H37" s="34">
        <f t="shared" si="5"/>
        <v>6073</v>
      </c>
      <c r="I37" s="34">
        <f t="shared" si="5"/>
        <v>66.5</v>
      </c>
      <c r="J37" s="34">
        <f t="shared" si="5"/>
        <v>990</v>
      </c>
      <c r="K37" s="34">
        <f t="shared" si="5"/>
        <v>0</v>
      </c>
      <c r="L37" s="34">
        <f t="shared" si="5"/>
        <v>0</v>
      </c>
      <c r="M37" s="34">
        <f t="shared" si="5"/>
        <v>115</v>
      </c>
      <c r="N37" s="34">
        <f t="shared" si="5"/>
        <v>1621</v>
      </c>
      <c r="O37" s="34">
        <f t="shared" si="5"/>
        <v>35153</v>
      </c>
      <c r="P37" s="34">
        <f t="shared" si="5"/>
        <v>10</v>
      </c>
      <c r="Q37" s="34">
        <f t="shared" si="5"/>
        <v>186</v>
      </c>
      <c r="R37" s="34">
        <f t="shared" si="5"/>
        <v>0</v>
      </c>
      <c r="S37" s="34">
        <f t="shared" si="5"/>
        <v>0</v>
      </c>
      <c r="T37" s="34">
        <f t="shared" si="5"/>
        <v>0</v>
      </c>
      <c r="U37" s="34">
        <f t="shared" si="5"/>
        <v>15</v>
      </c>
      <c r="V37" s="34">
        <f t="shared" si="5"/>
        <v>282</v>
      </c>
      <c r="W37" s="34">
        <f t="shared" si="5"/>
        <v>616</v>
      </c>
      <c r="X37" s="34">
        <f t="shared" si="5"/>
        <v>1145</v>
      </c>
      <c r="Y37" s="34">
        <f t="shared" si="5"/>
        <v>2270</v>
      </c>
      <c r="Z37" s="34">
        <f t="shared" si="5"/>
        <v>1666</v>
      </c>
      <c r="AA37" s="34">
        <f t="shared" si="5"/>
        <v>906</v>
      </c>
      <c r="AB37" s="34">
        <f t="shared" si="5"/>
        <v>0</v>
      </c>
      <c r="AC37" s="34">
        <f t="shared" si="5"/>
        <v>290</v>
      </c>
      <c r="AD37" s="34">
        <f t="shared" si="5"/>
        <v>282</v>
      </c>
      <c r="AE37" s="34">
        <f t="shared" si="5"/>
        <v>282</v>
      </c>
      <c r="AF37" s="34">
        <f t="shared" si="5"/>
        <v>1101</v>
      </c>
      <c r="AG37" s="34">
        <f t="shared" si="5"/>
        <v>1</v>
      </c>
      <c r="AH37" s="34">
        <f t="shared" ref="AH37:BI37" si="6">SUM(AH24:AH36)</f>
        <v>16</v>
      </c>
      <c r="AI37" s="34">
        <f t="shared" si="6"/>
        <v>88</v>
      </c>
      <c r="AJ37" s="34">
        <f t="shared" si="6"/>
        <v>0</v>
      </c>
      <c r="AK37" s="34">
        <f t="shared" si="6"/>
        <v>0</v>
      </c>
      <c r="AL37" s="34">
        <f t="shared" si="6"/>
        <v>6</v>
      </c>
      <c r="AM37" s="34">
        <f t="shared" si="6"/>
        <v>136</v>
      </c>
      <c r="AN37" s="34">
        <f t="shared" si="6"/>
        <v>402</v>
      </c>
      <c r="AO37" s="34">
        <f t="shared" si="6"/>
        <v>949</v>
      </c>
      <c r="AP37" s="34">
        <f t="shared" si="6"/>
        <v>22737</v>
      </c>
      <c r="AQ37" s="34">
        <f t="shared" si="6"/>
        <v>42011</v>
      </c>
      <c r="AR37" s="34">
        <f t="shared" si="6"/>
        <v>85</v>
      </c>
      <c r="AS37" s="34">
        <f t="shared" si="6"/>
        <v>687</v>
      </c>
      <c r="AT37" s="34">
        <f t="shared" si="6"/>
        <v>15834</v>
      </c>
      <c r="AU37" s="34">
        <f t="shared" si="6"/>
        <v>10241</v>
      </c>
      <c r="AV37" s="34">
        <f t="shared" si="6"/>
        <v>4038</v>
      </c>
      <c r="AW37" s="34">
        <f t="shared" si="6"/>
        <v>99</v>
      </c>
      <c r="AX37" s="34">
        <f t="shared" si="6"/>
        <v>49.5</v>
      </c>
      <c r="AY37" s="34">
        <f>SUM(AY24:AY36)</f>
        <v>257</v>
      </c>
      <c r="AZ37" s="34">
        <f>SUM(AZ24:AZ36)</f>
        <v>128.5</v>
      </c>
      <c r="BA37" s="34">
        <f t="shared" si="6"/>
        <v>3</v>
      </c>
      <c r="BB37" s="34">
        <f t="shared" si="6"/>
        <v>9</v>
      </c>
      <c r="BC37" s="34">
        <f t="shared" si="6"/>
        <v>4</v>
      </c>
      <c r="BD37" s="34">
        <f t="shared" si="6"/>
        <v>6</v>
      </c>
      <c r="BE37" s="34">
        <f t="shared" si="6"/>
        <v>13</v>
      </c>
      <c r="BF37" s="34">
        <f>SUM(BF24:BF36)</f>
        <v>100</v>
      </c>
      <c r="BG37" s="34">
        <f t="shared" si="6"/>
        <v>7164</v>
      </c>
      <c r="BH37" s="34">
        <f t="shared" si="6"/>
        <v>7024</v>
      </c>
      <c r="BI37" s="34">
        <f t="shared" si="6"/>
        <v>0</v>
      </c>
      <c r="BJ37" s="34">
        <f t="shared" ref="BJ37" si="7">SUM(BJ24:BJ36)</f>
        <v>9141</v>
      </c>
    </row>
    <row r="38" spans="1:63" x14ac:dyDescent="0.2">
      <c r="A38" s="7">
        <v>5299</v>
      </c>
      <c r="B38" s="7" t="s">
        <v>98</v>
      </c>
      <c r="C38" s="3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30">
        <f t="shared" si="0"/>
        <v>0</v>
      </c>
      <c r="AY38" s="28"/>
      <c r="AZ38" s="30">
        <f t="shared" si="1"/>
        <v>0</v>
      </c>
      <c r="BA38" s="28"/>
      <c r="BB38" s="28"/>
      <c r="BC38" s="28"/>
      <c r="BD38" s="28"/>
      <c r="BE38" s="28"/>
      <c r="BF38" s="28"/>
      <c r="BG38" s="28"/>
      <c r="BH38" s="28"/>
      <c r="BI38" s="28"/>
      <c r="BJ38" s="13">
        <v>0</v>
      </c>
      <c r="BK38" s="3"/>
    </row>
    <row r="39" spans="1:63" x14ac:dyDescent="0.2">
      <c r="A39" s="8">
        <v>5301</v>
      </c>
      <c r="B39" s="8" t="s">
        <v>99</v>
      </c>
      <c r="C39" s="30">
        <v>7</v>
      </c>
      <c r="D39" s="28">
        <v>2</v>
      </c>
      <c r="E39" s="30">
        <v>12</v>
      </c>
      <c r="F39" s="30">
        <v>0</v>
      </c>
      <c r="G39" s="30">
        <v>110</v>
      </c>
      <c r="H39" s="30">
        <v>98</v>
      </c>
      <c r="I39" s="30">
        <v>1</v>
      </c>
      <c r="J39" s="30">
        <v>4</v>
      </c>
      <c r="K39" s="30">
        <v>0</v>
      </c>
      <c r="L39" s="30">
        <v>0</v>
      </c>
      <c r="M39" s="28">
        <v>6</v>
      </c>
      <c r="N39" s="30">
        <v>36</v>
      </c>
      <c r="O39" s="30">
        <v>487</v>
      </c>
      <c r="P39" s="30">
        <v>0</v>
      </c>
      <c r="Q39" s="13">
        <v>0</v>
      </c>
      <c r="R39" s="28">
        <v>0</v>
      </c>
      <c r="S39" s="30">
        <v>0</v>
      </c>
      <c r="T39" s="13">
        <v>0</v>
      </c>
      <c r="U39" s="28">
        <v>0</v>
      </c>
      <c r="V39" s="30">
        <v>7</v>
      </c>
      <c r="W39" s="30">
        <v>0</v>
      </c>
      <c r="X39" s="30">
        <v>0</v>
      </c>
      <c r="Y39" s="30">
        <v>15</v>
      </c>
      <c r="Z39" s="30">
        <v>117</v>
      </c>
      <c r="AA39" s="30">
        <v>0</v>
      </c>
      <c r="AB39" s="13">
        <v>0</v>
      </c>
      <c r="AC39" s="30">
        <v>0</v>
      </c>
      <c r="AD39" s="30">
        <v>0</v>
      </c>
      <c r="AE39" s="30">
        <v>0</v>
      </c>
      <c r="AF39" s="28">
        <v>4</v>
      </c>
      <c r="AG39" s="28">
        <v>0</v>
      </c>
      <c r="AH39" s="30">
        <v>0</v>
      </c>
      <c r="AI39" s="30">
        <v>0</v>
      </c>
      <c r="AJ39" s="13">
        <v>0</v>
      </c>
      <c r="AK39" s="28">
        <v>0</v>
      </c>
      <c r="AL39" s="30">
        <v>0</v>
      </c>
      <c r="AM39" s="30">
        <v>0</v>
      </c>
      <c r="AN39" s="31">
        <v>0</v>
      </c>
      <c r="AO39" s="13">
        <v>5</v>
      </c>
      <c r="AP39" s="30">
        <v>356</v>
      </c>
      <c r="AQ39" s="13">
        <v>619</v>
      </c>
      <c r="AR39" s="30">
        <v>0</v>
      </c>
      <c r="AS39" s="30">
        <v>12</v>
      </c>
      <c r="AT39" s="30">
        <v>295</v>
      </c>
      <c r="AU39" s="13">
        <v>117</v>
      </c>
      <c r="AV39" s="13">
        <v>15</v>
      </c>
      <c r="AW39" s="30">
        <v>0</v>
      </c>
      <c r="AX39" s="30">
        <f t="shared" si="0"/>
        <v>0</v>
      </c>
      <c r="AY39" s="30">
        <v>15</v>
      </c>
      <c r="AZ39" s="30">
        <f t="shared" si="1"/>
        <v>7.5</v>
      </c>
      <c r="BA39" s="30">
        <v>0</v>
      </c>
      <c r="BB39" s="30">
        <v>0</v>
      </c>
      <c r="BC39" s="30">
        <v>0</v>
      </c>
      <c r="BD39" s="30">
        <v>0</v>
      </c>
      <c r="BE39" s="13">
        <v>0</v>
      </c>
      <c r="BF39" s="28">
        <v>0</v>
      </c>
      <c r="BG39" s="13">
        <v>132</v>
      </c>
      <c r="BH39" s="13">
        <v>0</v>
      </c>
      <c r="BI39" s="13">
        <v>0</v>
      </c>
      <c r="BJ39" s="13">
        <v>134</v>
      </c>
      <c r="BK39" s="3"/>
    </row>
    <row r="40" spans="1:63" x14ac:dyDescent="0.2">
      <c r="A40" s="8">
        <v>5302</v>
      </c>
      <c r="B40" s="8" t="s">
        <v>100</v>
      </c>
      <c r="C40" s="30">
        <v>3</v>
      </c>
      <c r="D40" s="28">
        <v>5</v>
      </c>
      <c r="E40" s="30">
        <v>24</v>
      </c>
      <c r="F40" s="30">
        <v>70</v>
      </c>
      <c r="G40" s="30">
        <v>287</v>
      </c>
      <c r="H40" s="30">
        <v>201</v>
      </c>
      <c r="I40" s="30">
        <v>4</v>
      </c>
      <c r="J40" s="30">
        <v>67</v>
      </c>
      <c r="K40" s="30">
        <v>0</v>
      </c>
      <c r="L40" s="30">
        <v>0</v>
      </c>
      <c r="M40" s="28">
        <v>6</v>
      </c>
      <c r="N40" s="30">
        <v>67</v>
      </c>
      <c r="O40" s="30">
        <v>1259</v>
      </c>
      <c r="P40" s="30">
        <v>0</v>
      </c>
      <c r="Q40" s="13">
        <v>0</v>
      </c>
      <c r="R40" s="28">
        <v>0</v>
      </c>
      <c r="S40" s="30">
        <v>0</v>
      </c>
      <c r="T40" s="13">
        <v>0</v>
      </c>
      <c r="U40" s="28">
        <v>0</v>
      </c>
      <c r="V40" s="30">
        <v>10</v>
      </c>
      <c r="W40" s="30">
        <v>0</v>
      </c>
      <c r="X40" s="30">
        <v>0</v>
      </c>
      <c r="Y40" s="30">
        <v>27</v>
      </c>
      <c r="Z40" s="30">
        <v>120</v>
      </c>
      <c r="AA40" s="30">
        <v>90</v>
      </c>
      <c r="AB40" s="13">
        <v>0</v>
      </c>
      <c r="AC40" s="30">
        <v>0</v>
      </c>
      <c r="AD40" s="30">
        <v>0</v>
      </c>
      <c r="AE40" s="30">
        <v>6</v>
      </c>
      <c r="AF40" s="28">
        <v>106</v>
      </c>
      <c r="AG40" s="28">
        <v>0</v>
      </c>
      <c r="AH40" s="30">
        <v>0</v>
      </c>
      <c r="AI40" s="30">
        <v>0</v>
      </c>
      <c r="AJ40" s="13">
        <v>0</v>
      </c>
      <c r="AK40" s="28">
        <v>0</v>
      </c>
      <c r="AL40" s="30">
        <v>0</v>
      </c>
      <c r="AM40" s="30">
        <v>0</v>
      </c>
      <c r="AN40" s="31">
        <v>34</v>
      </c>
      <c r="AO40" s="13">
        <v>59</v>
      </c>
      <c r="AP40" s="30">
        <v>990</v>
      </c>
      <c r="AQ40" s="13">
        <v>1495</v>
      </c>
      <c r="AR40" s="30">
        <v>2</v>
      </c>
      <c r="AS40" s="30">
        <v>35</v>
      </c>
      <c r="AT40" s="30">
        <v>869</v>
      </c>
      <c r="AU40" s="13">
        <v>210</v>
      </c>
      <c r="AV40" s="13">
        <v>27</v>
      </c>
      <c r="AW40" s="30">
        <v>0</v>
      </c>
      <c r="AX40" s="30">
        <f t="shared" si="0"/>
        <v>0</v>
      </c>
      <c r="AY40" s="30">
        <v>0</v>
      </c>
      <c r="AZ40" s="30">
        <f t="shared" si="1"/>
        <v>0</v>
      </c>
      <c r="BA40" s="30">
        <v>1</v>
      </c>
      <c r="BB40" s="30">
        <v>1</v>
      </c>
      <c r="BC40" s="30">
        <v>0</v>
      </c>
      <c r="BD40" s="30">
        <v>1</v>
      </c>
      <c r="BE40" s="13">
        <v>1</v>
      </c>
      <c r="BF40" s="28">
        <v>3</v>
      </c>
      <c r="BG40" s="13">
        <v>237</v>
      </c>
      <c r="BH40" s="13">
        <v>0</v>
      </c>
      <c r="BI40" s="13">
        <v>0</v>
      </c>
      <c r="BJ40" s="13">
        <v>336</v>
      </c>
      <c r="BK40" s="3"/>
    </row>
    <row r="41" spans="1:63" x14ac:dyDescent="0.2">
      <c r="A41" s="8">
        <v>5303</v>
      </c>
      <c r="B41" s="8" t="s">
        <v>101</v>
      </c>
      <c r="C41" s="30">
        <v>4</v>
      </c>
      <c r="D41" s="28">
        <v>3</v>
      </c>
      <c r="E41" s="30">
        <v>19</v>
      </c>
      <c r="F41" s="30">
        <v>85</v>
      </c>
      <c r="G41" s="30">
        <v>205</v>
      </c>
      <c r="H41" s="30">
        <v>150</v>
      </c>
      <c r="I41" s="30">
        <v>0</v>
      </c>
      <c r="J41" s="30">
        <v>0</v>
      </c>
      <c r="K41" s="30">
        <v>0</v>
      </c>
      <c r="L41" s="30">
        <v>0</v>
      </c>
      <c r="M41" s="28">
        <v>4</v>
      </c>
      <c r="N41" s="30">
        <v>40</v>
      </c>
      <c r="O41" s="30">
        <v>774</v>
      </c>
      <c r="P41" s="30">
        <v>0</v>
      </c>
      <c r="Q41" s="13">
        <v>0</v>
      </c>
      <c r="R41" s="28">
        <v>0</v>
      </c>
      <c r="S41" s="30">
        <v>0</v>
      </c>
      <c r="T41" s="13">
        <v>0</v>
      </c>
      <c r="U41" s="28">
        <v>1</v>
      </c>
      <c r="V41" s="30">
        <v>6</v>
      </c>
      <c r="W41" s="30">
        <v>116</v>
      </c>
      <c r="X41" s="30">
        <v>0</v>
      </c>
      <c r="Y41" s="30">
        <v>0</v>
      </c>
      <c r="Z41" s="30">
        <v>0</v>
      </c>
      <c r="AA41" s="30">
        <v>0</v>
      </c>
      <c r="AB41" s="13">
        <v>0</v>
      </c>
      <c r="AC41" s="30">
        <v>0</v>
      </c>
      <c r="AD41" s="30">
        <v>0</v>
      </c>
      <c r="AE41" s="30">
        <v>1</v>
      </c>
      <c r="AF41" s="28">
        <v>31</v>
      </c>
      <c r="AG41" s="28">
        <v>0</v>
      </c>
      <c r="AH41" s="30">
        <v>0</v>
      </c>
      <c r="AI41" s="30">
        <v>0</v>
      </c>
      <c r="AJ41" s="13">
        <v>0</v>
      </c>
      <c r="AK41" s="28">
        <v>0</v>
      </c>
      <c r="AL41" s="30">
        <v>0</v>
      </c>
      <c r="AM41" s="30">
        <v>0</v>
      </c>
      <c r="AN41" s="31">
        <v>9</v>
      </c>
      <c r="AO41" s="13">
        <v>24</v>
      </c>
      <c r="AP41" s="30">
        <v>505</v>
      </c>
      <c r="AQ41" s="13">
        <v>890</v>
      </c>
      <c r="AR41" s="30">
        <v>0</v>
      </c>
      <c r="AS41" s="30">
        <v>23</v>
      </c>
      <c r="AT41" s="30">
        <v>533</v>
      </c>
      <c r="AU41" s="13">
        <v>127</v>
      </c>
      <c r="AV41" s="13">
        <v>116</v>
      </c>
      <c r="AW41" s="30">
        <v>0</v>
      </c>
      <c r="AX41" s="30">
        <f t="shared" si="0"/>
        <v>0</v>
      </c>
      <c r="AY41" s="30">
        <v>39</v>
      </c>
      <c r="AZ41" s="30">
        <f t="shared" si="1"/>
        <v>19.5</v>
      </c>
      <c r="BA41" s="30">
        <v>0</v>
      </c>
      <c r="BB41" s="30">
        <v>0</v>
      </c>
      <c r="BC41" s="30">
        <v>0</v>
      </c>
      <c r="BD41" s="30">
        <v>0</v>
      </c>
      <c r="BE41" s="13">
        <v>0</v>
      </c>
      <c r="BF41" s="28">
        <v>3</v>
      </c>
      <c r="BG41" s="13">
        <v>161</v>
      </c>
      <c r="BH41" s="13">
        <v>82</v>
      </c>
      <c r="BI41" s="13">
        <v>0</v>
      </c>
      <c r="BJ41" s="13">
        <v>240</v>
      </c>
      <c r="BK41" s="3"/>
    </row>
    <row r="42" spans="1:63" x14ac:dyDescent="0.2">
      <c r="A42" s="8">
        <v>5304</v>
      </c>
      <c r="B42" s="8" t="s">
        <v>102</v>
      </c>
      <c r="C42" s="30">
        <v>7</v>
      </c>
      <c r="D42" s="28">
        <v>1</v>
      </c>
      <c r="E42" s="30">
        <v>5</v>
      </c>
      <c r="F42" s="30">
        <v>0</v>
      </c>
      <c r="G42" s="30">
        <v>54</v>
      </c>
      <c r="H42" s="30">
        <v>51</v>
      </c>
      <c r="I42" s="30">
        <v>0</v>
      </c>
      <c r="J42" s="30">
        <v>0</v>
      </c>
      <c r="K42" s="30">
        <v>0</v>
      </c>
      <c r="L42" s="30">
        <v>0</v>
      </c>
      <c r="M42" s="28">
        <v>1</v>
      </c>
      <c r="N42" s="30">
        <v>10</v>
      </c>
      <c r="O42" s="30">
        <v>202</v>
      </c>
      <c r="P42" s="30">
        <v>0</v>
      </c>
      <c r="Q42" s="13">
        <v>0</v>
      </c>
      <c r="R42" s="28">
        <v>0</v>
      </c>
      <c r="S42" s="30">
        <v>0</v>
      </c>
      <c r="T42" s="13">
        <v>0</v>
      </c>
      <c r="U42" s="28">
        <v>1</v>
      </c>
      <c r="V42" s="30">
        <v>5</v>
      </c>
      <c r="W42" s="30">
        <v>0</v>
      </c>
      <c r="X42" s="30">
        <v>0</v>
      </c>
      <c r="Y42" s="30">
        <v>0</v>
      </c>
      <c r="Z42" s="30">
        <v>77</v>
      </c>
      <c r="AA42" s="30">
        <v>0</v>
      </c>
      <c r="AB42" s="13">
        <v>0</v>
      </c>
      <c r="AC42" s="30">
        <v>0</v>
      </c>
      <c r="AD42" s="30">
        <v>0</v>
      </c>
      <c r="AE42" s="30">
        <v>0</v>
      </c>
      <c r="AF42" s="28">
        <v>8</v>
      </c>
      <c r="AG42" s="28">
        <v>0</v>
      </c>
      <c r="AH42" s="30">
        <v>0</v>
      </c>
      <c r="AI42" s="30">
        <v>0</v>
      </c>
      <c r="AJ42" s="13">
        <v>0</v>
      </c>
      <c r="AK42" s="28">
        <v>0</v>
      </c>
      <c r="AL42" s="30">
        <v>0</v>
      </c>
      <c r="AM42" s="30">
        <v>0</v>
      </c>
      <c r="AN42" s="31">
        <v>0</v>
      </c>
      <c r="AO42" s="13">
        <v>8</v>
      </c>
      <c r="AP42" s="30">
        <v>172</v>
      </c>
      <c r="AQ42" s="13">
        <v>279</v>
      </c>
      <c r="AR42" s="30">
        <v>0</v>
      </c>
      <c r="AS42" s="30">
        <v>6</v>
      </c>
      <c r="AT42" s="30">
        <v>162</v>
      </c>
      <c r="AU42" s="13">
        <v>77</v>
      </c>
      <c r="AV42" s="13">
        <v>0</v>
      </c>
      <c r="AW42" s="30">
        <v>0</v>
      </c>
      <c r="AX42" s="30">
        <f t="shared" si="0"/>
        <v>0</v>
      </c>
      <c r="AY42" s="30">
        <v>0</v>
      </c>
      <c r="AZ42" s="30">
        <f t="shared" si="1"/>
        <v>0</v>
      </c>
      <c r="BA42" s="30">
        <v>0</v>
      </c>
      <c r="BB42" s="30">
        <v>0</v>
      </c>
      <c r="BC42" s="30">
        <v>0</v>
      </c>
      <c r="BD42" s="30">
        <v>0</v>
      </c>
      <c r="BE42" s="13">
        <v>1</v>
      </c>
      <c r="BF42" s="28">
        <v>0</v>
      </c>
      <c r="BG42" s="13">
        <v>77</v>
      </c>
      <c r="BH42" s="13">
        <v>0</v>
      </c>
      <c r="BI42" s="13">
        <v>0</v>
      </c>
      <c r="BJ42" s="13">
        <v>82</v>
      </c>
      <c r="BK42" s="3"/>
    </row>
    <row r="43" spans="1:63" x14ac:dyDescent="0.2">
      <c r="A43" s="8">
        <v>5305</v>
      </c>
      <c r="B43" s="8" t="s">
        <v>103</v>
      </c>
      <c r="C43" s="30">
        <v>1</v>
      </c>
      <c r="D43" s="28">
        <v>51</v>
      </c>
      <c r="E43" s="30">
        <f>389+10</f>
        <v>399</v>
      </c>
      <c r="F43" s="30">
        <v>618</v>
      </c>
      <c r="G43" s="30">
        <f>5360+50</f>
        <v>5410</v>
      </c>
      <c r="H43" s="30">
        <f>5135+80</f>
        <v>5215</v>
      </c>
      <c r="I43" s="30">
        <v>19</v>
      </c>
      <c r="J43" s="30">
        <v>394</v>
      </c>
      <c r="K43" s="30">
        <v>12</v>
      </c>
      <c r="L43" s="30">
        <f>256</f>
        <v>256</v>
      </c>
      <c r="M43" s="28">
        <v>43</v>
      </c>
      <c r="N43" s="30">
        <v>1183</v>
      </c>
      <c r="O43" s="30">
        <v>28708</v>
      </c>
      <c r="P43" s="30">
        <v>19</v>
      </c>
      <c r="Q43" s="13">
        <v>405</v>
      </c>
      <c r="R43" s="28">
        <v>0</v>
      </c>
      <c r="S43" s="30">
        <v>0</v>
      </c>
      <c r="T43" s="13">
        <v>0</v>
      </c>
      <c r="U43" s="28">
        <v>2</v>
      </c>
      <c r="V43" s="30">
        <f>60+6</f>
        <v>66</v>
      </c>
      <c r="W43" s="30">
        <v>0</v>
      </c>
      <c r="X43" s="30">
        <v>157</v>
      </c>
      <c r="Y43" s="30">
        <f>440+70</f>
        <v>510</v>
      </c>
      <c r="Z43" s="30">
        <v>25</v>
      </c>
      <c r="AA43" s="30">
        <v>473</v>
      </c>
      <c r="AB43" s="13">
        <f>241+50</f>
        <v>291</v>
      </c>
      <c r="AC43" s="30">
        <v>0</v>
      </c>
      <c r="AD43" s="30">
        <v>169</v>
      </c>
      <c r="AE43" s="30">
        <f>62+40</f>
        <v>102</v>
      </c>
      <c r="AF43" s="28">
        <v>105</v>
      </c>
      <c r="AG43" s="28">
        <v>1</v>
      </c>
      <c r="AH43" s="30">
        <f>21</f>
        <v>21</v>
      </c>
      <c r="AI43" s="30">
        <f>107</f>
        <v>107</v>
      </c>
      <c r="AJ43" s="13">
        <v>0</v>
      </c>
      <c r="AK43" s="28">
        <v>1</v>
      </c>
      <c r="AL43" s="30">
        <v>10</v>
      </c>
      <c r="AM43" s="30">
        <v>237</v>
      </c>
      <c r="AN43" s="31">
        <f>519</f>
        <v>519</v>
      </c>
      <c r="AO43" s="13">
        <f>831</f>
        <v>831</v>
      </c>
      <c r="AP43" s="30">
        <v>18087</v>
      </c>
      <c r="AQ43" s="13">
        <f>30552+120</f>
        <v>30672</v>
      </c>
      <c r="AR43" s="30">
        <v>0</v>
      </c>
      <c r="AS43" s="30">
        <v>327</v>
      </c>
      <c r="AT43" s="30">
        <v>7747</v>
      </c>
      <c r="AU43" s="13">
        <v>8150</v>
      </c>
      <c r="AV43" s="13">
        <f>848+120</f>
        <v>968</v>
      </c>
      <c r="AW43" s="30">
        <v>42</v>
      </c>
      <c r="AX43" s="30">
        <f t="shared" si="0"/>
        <v>21</v>
      </c>
      <c r="AY43" s="30">
        <f>80+80</f>
        <v>160</v>
      </c>
      <c r="AZ43" s="30">
        <f t="shared" si="1"/>
        <v>80</v>
      </c>
      <c r="BA43" s="30">
        <v>0</v>
      </c>
      <c r="BB43" s="30">
        <v>0</v>
      </c>
      <c r="BC43" s="30">
        <v>0</v>
      </c>
      <c r="BD43" s="30">
        <v>0</v>
      </c>
      <c r="BE43" s="13">
        <v>0</v>
      </c>
      <c r="BF43" s="28">
        <v>83</v>
      </c>
      <c r="BG43" s="13">
        <f>1408+120</f>
        <v>1528</v>
      </c>
      <c r="BH43" s="13">
        <v>7579</v>
      </c>
      <c r="BI43" s="13">
        <v>254</v>
      </c>
      <c r="BJ43" s="13">
        <v>7716</v>
      </c>
      <c r="BK43" s="3"/>
    </row>
    <row r="44" spans="1:63" x14ac:dyDescent="0.2">
      <c r="A44" s="8">
        <v>5306</v>
      </c>
      <c r="B44" s="8" t="s">
        <v>104</v>
      </c>
      <c r="C44" s="30">
        <v>7</v>
      </c>
      <c r="D44" s="28">
        <v>2</v>
      </c>
      <c r="E44" s="30">
        <v>6</v>
      </c>
      <c r="F44" s="30">
        <v>0</v>
      </c>
      <c r="G44" s="30">
        <v>63</v>
      </c>
      <c r="H44" s="30">
        <v>46</v>
      </c>
      <c r="I44" s="30">
        <v>0</v>
      </c>
      <c r="J44" s="30">
        <v>0</v>
      </c>
      <c r="K44" s="30">
        <v>0</v>
      </c>
      <c r="L44" s="30">
        <v>0</v>
      </c>
      <c r="M44" s="28">
        <v>1</v>
      </c>
      <c r="N44" s="30">
        <v>9</v>
      </c>
      <c r="O44" s="30">
        <v>186</v>
      </c>
      <c r="P44" s="30">
        <v>0</v>
      </c>
      <c r="Q44" s="13">
        <v>0</v>
      </c>
      <c r="R44" s="28">
        <v>0</v>
      </c>
      <c r="S44" s="30">
        <v>0</v>
      </c>
      <c r="T44" s="13">
        <v>0</v>
      </c>
      <c r="U44" s="28">
        <v>0</v>
      </c>
      <c r="V44" s="30">
        <v>6</v>
      </c>
      <c r="W44" s="30">
        <v>0</v>
      </c>
      <c r="X44" s="30">
        <v>51</v>
      </c>
      <c r="Y44" s="30">
        <v>59</v>
      </c>
      <c r="Z44" s="30">
        <v>0</v>
      </c>
      <c r="AA44" s="30">
        <v>0</v>
      </c>
      <c r="AB44" s="13">
        <v>0</v>
      </c>
      <c r="AC44" s="30">
        <v>0</v>
      </c>
      <c r="AD44" s="30">
        <v>0</v>
      </c>
      <c r="AE44" s="30">
        <v>0</v>
      </c>
      <c r="AF44" s="28">
        <v>11</v>
      </c>
      <c r="AG44" s="28">
        <v>0</v>
      </c>
      <c r="AH44" s="30">
        <v>0</v>
      </c>
      <c r="AI44" s="30">
        <v>0</v>
      </c>
      <c r="AJ44" s="13">
        <v>0</v>
      </c>
      <c r="AK44" s="28">
        <v>0</v>
      </c>
      <c r="AL44" s="30">
        <v>0</v>
      </c>
      <c r="AM44" s="30">
        <v>0</v>
      </c>
      <c r="AN44" s="31">
        <v>0</v>
      </c>
      <c r="AO44" s="13">
        <v>16</v>
      </c>
      <c r="AP44" s="30">
        <v>155</v>
      </c>
      <c r="AQ44" s="13">
        <v>296</v>
      </c>
      <c r="AR44" s="30">
        <v>0</v>
      </c>
      <c r="AS44" s="30">
        <v>9</v>
      </c>
      <c r="AT44" s="30">
        <v>185</v>
      </c>
      <c r="AU44" s="13">
        <v>0</v>
      </c>
      <c r="AV44" s="13">
        <v>110</v>
      </c>
      <c r="AW44" s="30">
        <v>0</v>
      </c>
      <c r="AX44" s="30">
        <f t="shared" si="0"/>
        <v>0</v>
      </c>
      <c r="AY44" s="30">
        <v>0</v>
      </c>
      <c r="AZ44" s="30">
        <f t="shared" si="1"/>
        <v>0</v>
      </c>
      <c r="BA44" s="30">
        <v>0</v>
      </c>
      <c r="BB44" s="30">
        <v>2</v>
      </c>
      <c r="BC44" s="30">
        <v>0</v>
      </c>
      <c r="BD44" s="30">
        <v>0</v>
      </c>
      <c r="BE44" s="13">
        <v>5</v>
      </c>
      <c r="BF44" s="28">
        <v>0</v>
      </c>
      <c r="BG44" s="13">
        <v>110</v>
      </c>
      <c r="BH44" s="13">
        <v>0</v>
      </c>
      <c r="BI44" s="13">
        <v>0</v>
      </c>
      <c r="BJ44" s="13">
        <v>67</v>
      </c>
      <c r="BK44" s="3"/>
    </row>
    <row r="45" spans="1:63" x14ac:dyDescent="0.2">
      <c r="A45" s="8">
        <v>5307</v>
      </c>
      <c r="B45" s="8" t="s">
        <v>105</v>
      </c>
      <c r="C45" s="30">
        <v>6</v>
      </c>
      <c r="D45" s="28">
        <v>4</v>
      </c>
      <c r="E45" s="30">
        <v>11</v>
      </c>
      <c r="F45" s="30">
        <v>17</v>
      </c>
      <c r="G45" s="30">
        <v>117</v>
      </c>
      <c r="H45" s="30">
        <v>80</v>
      </c>
      <c r="I45" s="30">
        <v>3</v>
      </c>
      <c r="J45" s="30">
        <v>38</v>
      </c>
      <c r="K45" s="30">
        <v>0</v>
      </c>
      <c r="L45" s="30">
        <v>0</v>
      </c>
      <c r="M45" s="28">
        <v>4</v>
      </c>
      <c r="N45" s="30">
        <v>41</v>
      </c>
      <c r="O45" s="30">
        <v>608</v>
      </c>
      <c r="P45" s="30">
        <v>0</v>
      </c>
      <c r="Q45" s="13">
        <v>0</v>
      </c>
      <c r="R45" s="28">
        <v>0</v>
      </c>
      <c r="S45" s="30">
        <v>0</v>
      </c>
      <c r="T45" s="13">
        <v>0</v>
      </c>
      <c r="U45" s="28">
        <v>1</v>
      </c>
      <c r="V45" s="30">
        <v>14</v>
      </c>
      <c r="W45" s="30">
        <v>0</v>
      </c>
      <c r="X45" s="30">
        <v>122</v>
      </c>
      <c r="Y45" s="30">
        <v>0</v>
      </c>
      <c r="Z45" s="30">
        <v>0</v>
      </c>
      <c r="AA45" s="30">
        <v>86</v>
      </c>
      <c r="AB45" s="13">
        <v>0</v>
      </c>
      <c r="AC45" s="30">
        <v>0</v>
      </c>
      <c r="AD45" s="30">
        <v>0</v>
      </c>
      <c r="AE45" s="30">
        <v>3</v>
      </c>
      <c r="AF45" s="28">
        <v>160</v>
      </c>
      <c r="AG45" s="28">
        <v>0</v>
      </c>
      <c r="AH45" s="30">
        <v>0</v>
      </c>
      <c r="AI45" s="30">
        <v>0</v>
      </c>
      <c r="AJ45" s="13">
        <v>0</v>
      </c>
      <c r="AK45" s="28">
        <v>0</v>
      </c>
      <c r="AL45" s="30">
        <v>1</v>
      </c>
      <c r="AM45" s="30">
        <v>18</v>
      </c>
      <c r="AN45" s="31">
        <v>28</v>
      </c>
      <c r="AO45" s="13">
        <v>28</v>
      </c>
      <c r="AP45" s="30">
        <v>411</v>
      </c>
      <c r="AQ45" s="13">
        <v>816</v>
      </c>
      <c r="AR45" s="30">
        <v>0</v>
      </c>
      <c r="AS45" s="30">
        <v>19</v>
      </c>
      <c r="AT45" s="30">
        <v>432</v>
      </c>
      <c r="AU45" s="13">
        <v>180</v>
      </c>
      <c r="AV45" s="13">
        <v>122</v>
      </c>
      <c r="AW45" s="30">
        <v>0</v>
      </c>
      <c r="AX45" s="30">
        <f t="shared" si="0"/>
        <v>0</v>
      </c>
      <c r="AY45" s="30">
        <v>27</v>
      </c>
      <c r="AZ45" s="30">
        <f t="shared" si="1"/>
        <v>13.5</v>
      </c>
      <c r="BA45" s="30">
        <v>0</v>
      </c>
      <c r="BB45" s="30">
        <v>0</v>
      </c>
      <c r="BC45" s="30">
        <v>1</v>
      </c>
      <c r="BD45" s="30">
        <v>0</v>
      </c>
      <c r="BE45" s="13">
        <v>1</v>
      </c>
      <c r="BF45" s="28">
        <v>0</v>
      </c>
      <c r="BG45" s="13">
        <v>224</v>
      </c>
      <c r="BH45" s="13">
        <v>78</v>
      </c>
      <c r="BI45" s="13">
        <v>0</v>
      </c>
      <c r="BJ45" s="13">
        <v>131</v>
      </c>
      <c r="BK45" s="3"/>
    </row>
    <row r="46" spans="1:63" x14ac:dyDescent="0.2">
      <c r="A46" s="8">
        <v>5308</v>
      </c>
      <c r="B46" s="8" t="s">
        <v>106</v>
      </c>
      <c r="C46" s="30">
        <v>4</v>
      </c>
      <c r="D46" s="28">
        <v>1</v>
      </c>
      <c r="E46" s="30">
        <v>13</v>
      </c>
      <c r="F46" s="30">
        <v>32</v>
      </c>
      <c r="G46" s="30">
        <v>130</v>
      </c>
      <c r="H46" s="30">
        <v>98</v>
      </c>
      <c r="I46" s="30">
        <v>1</v>
      </c>
      <c r="J46" s="30">
        <v>14</v>
      </c>
      <c r="K46" s="30">
        <v>0</v>
      </c>
      <c r="L46" s="30">
        <v>0</v>
      </c>
      <c r="M46" s="28">
        <v>2</v>
      </c>
      <c r="N46" s="30">
        <v>25</v>
      </c>
      <c r="O46" s="30">
        <v>480</v>
      </c>
      <c r="P46" s="30">
        <v>0</v>
      </c>
      <c r="Q46" s="13">
        <v>0</v>
      </c>
      <c r="R46" s="28">
        <v>0</v>
      </c>
      <c r="S46" s="30">
        <v>0</v>
      </c>
      <c r="T46" s="13">
        <v>0</v>
      </c>
      <c r="U46" s="28">
        <v>0</v>
      </c>
      <c r="V46" s="30">
        <v>6</v>
      </c>
      <c r="W46" s="30">
        <v>0</v>
      </c>
      <c r="X46" s="30">
        <v>0</v>
      </c>
      <c r="Y46" s="30">
        <v>88</v>
      </c>
      <c r="Z46" s="30">
        <v>0</v>
      </c>
      <c r="AA46" s="30">
        <v>0</v>
      </c>
      <c r="AB46" s="13">
        <v>41</v>
      </c>
      <c r="AC46" s="30">
        <v>0</v>
      </c>
      <c r="AD46" s="30">
        <v>0</v>
      </c>
      <c r="AE46" s="30">
        <v>5</v>
      </c>
      <c r="AF46" s="28">
        <v>21</v>
      </c>
      <c r="AG46" s="28">
        <v>0</v>
      </c>
      <c r="AH46" s="30">
        <v>0</v>
      </c>
      <c r="AI46" s="30">
        <v>0</v>
      </c>
      <c r="AJ46" s="13">
        <v>0</v>
      </c>
      <c r="AK46" s="28">
        <v>0</v>
      </c>
      <c r="AL46" s="30">
        <v>0</v>
      </c>
      <c r="AM46" s="30">
        <v>0</v>
      </c>
      <c r="AN46" s="31">
        <v>25</v>
      </c>
      <c r="AO46" s="13">
        <v>30</v>
      </c>
      <c r="AP46" s="30">
        <v>381</v>
      </c>
      <c r="AQ46" s="13">
        <v>609</v>
      </c>
      <c r="AR46" s="30">
        <v>0</v>
      </c>
      <c r="AS46" s="30">
        <v>12</v>
      </c>
      <c r="AT46" s="30">
        <v>285</v>
      </c>
      <c r="AU46" s="13">
        <v>0</v>
      </c>
      <c r="AV46" s="13">
        <v>131</v>
      </c>
      <c r="AW46" s="30">
        <v>0</v>
      </c>
      <c r="AX46" s="30">
        <f t="shared" si="0"/>
        <v>0</v>
      </c>
      <c r="AY46" s="30">
        <v>0</v>
      </c>
      <c r="AZ46" s="30">
        <f t="shared" si="1"/>
        <v>0</v>
      </c>
      <c r="BA46" s="30">
        <v>0</v>
      </c>
      <c r="BB46" s="30">
        <v>1</v>
      </c>
      <c r="BC46" s="30">
        <v>0</v>
      </c>
      <c r="BD46" s="30">
        <v>0</v>
      </c>
      <c r="BE46" s="13">
        <v>0</v>
      </c>
      <c r="BF46" s="28">
        <v>0</v>
      </c>
      <c r="BG46" s="13">
        <v>129</v>
      </c>
      <c r="BH46" s="13">
        <v>0</v>
      </c>
      <c r="BI46" s="13">
        <v>0</v>
      </c>
      <c r="BJ46" s="13">
        <v>150</v>
      </c>
      <c r="BK46" s="3"/>
    </row>
    <row r="47" spans="1:63" x14ac:dyDescent="0.2">
      <c r="A47" s="8">
        <v>5309</v>
      </c>
      <c r="B47" s="8" t="s">
        <v>107</v>
      </c>
      <c r="C47" s="30">
        <v>5</v>
      </c>
      <c r="D47" s="28">
        <v>5</v>
      </c>
      <c r="E47" s="30">
        <v>22</v>
      </c>
      <c r="F47" s="30">
        <v>20</v>
      </c>
      <c r="G47" s="30">
        <v>293</v>
      </c>
      <c r="H47" s="30">
        <v>250</v>
      </c>
      <c r="I47" s="30">
        <v>2</v>
      </c>
      <c r="J47" s="30">
        <v>26</v>
      </c>
      <c r="K47" s="30">
        <v>0</v>
      </c>
      <c r="L47" s="30">
        <v>0</v>
      </c>
      <c r="M47" s="28">
        <v>7</v>
      </c>
      <c r="N47" s="30">
        <v>83</v>
      </c>
      <c r="O47" s="30">
        <v>1547</v>
      </c>
      <c r="P47" s="30">
        <v>0</v>
      </c>
      <c r="Q47" s="13">
        <v>0</v>
      </c>
      <c r="R47" s="28">
        <v>0</v>
      </c>
      <c r="S47" s="30">
        <v>0</v>
      </c>
      <c r="T47" s="13">
        <v>0</v>
      </c>
      <c r="U47" s="28">
        <v>1</v>
      </c>
      <c r="V47" s="30">
        <v>13</v>
      </c>
      <c r="W47" s="30">
        <v>0</v>
      </c>
      <c r="X47" s="30">
        <v>78</v>
      </c>
      <c r="Y47" s="30">
        <v>0</v>
      </c>
      <c r="Z47" s="30">
        <v>86</v>
      </c>
      <c r="AA47" s="30">
        <v>88</v>
      </c>
      <c r="AB47" s="13">
        <v>0</v>
      </c>
      <c r="AC47" s="30">
        <v>0</v>
      </c>
      <c r="AD47" s="30">
        <v>0</v>
      </c>
      <c r="AE47" s="30">
        <v>1</v>
      </c>
      <c r="AF47" s="28">
        <v>38</v>
      </c>
      <c r="AG47" s="28">
        <v>0</v>
      </c>
      <c r="AH47" s="30">
        <v>0</v>
      </c>
      <c r="AI47" s="30">
        <v>0</v>
      </c>
      <c r="AJ47" s="13">
        <v>0</v>
      </c>
      <c r="AK47" s="28">
        <v>0</v>
      </c>
      <c r="AL47" s="30">
        <v>0</v>
      </c>
      <c r="AM47" s="30">
        <v>0</v>
      </c>
      <c r="AN47" s="31">
        <v>16</v>
      </c>
      <c r="AO47" s="13">
        <v>29</v>
      </c>
      <c r="AP47" s="30">
        <v>1012</v>
      </c>
      <c r="AQ47" s="13">
        <v>1799</v>
      </c>
      <c r="AR47" s="30">
        <v>0</v>
      </c>
      <c r="AS47" s="30">
        <v>35</v>
      </c>
      <c r="AT47" s="30">
        <v>756</v>
      </c>
      <c r="AU47" s="13">
        <v>334</v>
      </c>
      <c r="AV47" s="13">
        <v>78</v>
      </c>
      <c r="AW47" s="30">
        <v>0</v>
      </c>
      <c r="AX47" s="30">
        <f t="shared" si="0"/>
        <v>0</v>
      </c>
      <c r="AY47" s="30">
        <v>25</v>
      </c>
      <c r="AZ47" s="30">
        <f t="shared" si="1"/>
        <v>12.5</v>
      </c>
      <c r="BA47" s="30">
        <v>0</v>
      </c>
      <c r="BB47" s="30">
        <v>0</v>
      </c>
      <c r="BC47" s="30">
        <v>0</v>
      </c>
      <c r="BD47" s="30">
        <v>0</v>
      </c>
      <c r="BE47" s="13">
        <v>0</v>
      </c>
      <c r="BF47" s="28">
        <v>0</v>
      </c>
      <c r="BG47" s="13">
        <v>304</v>
      </c>
      <c r="BH47" s="13">
        <v>108</v>
      </c>
      <c r="BI47" s="13">
        <v>0</v>
      </c>
      <c r="BJ47" s="13">
        <v>380</v>
      </c>
      <c r="BK47" s="3"/>
    </row>
    <row r="48" spans="1:63" x14ac:dyDescent="0.2">
      <c r="A48" s="8">
        <v>5310</v>
      </c>
      <c r="B48" s="8" t="s">
        <v>108</v>
      </c>
      <c r="C48" s="30">
        <v>7</v>
      </c>
      <c r="D48" s="28">
        <v>4</v>
      </c>
      <c r="E48" s="30">
        <v>17</v>
      </c>
      <c r="F48" s="30">
        <v>0</v>
      </c>
      <c r="G48" s="30">
        <v>181</v>
      </c>
      <c r="H48" s="30">
        <v>183</v>
      </c>
      <c r="I48" s="30">
        <v>2</v>
      </c>
      <c r="J48" s="30">
        <v>39</v>
      </c>
      <c r="K48" s="30">
        <v>0</v>
      </c>
      <c r="L48" s="30">
        <v>0</v>
      </c>
      <c r="M48" s="28">
        <v>7</v>
      </c>
      <c r="N48" s="30">
        <v>67</v>
      </c>
      <c r="O48" s="30">
        <v>1126</v>
      </c>
      <c r="P48" s="30">
        <v>0</v>
      </c>
      <c r="Q48" s="13">
        <v>0</v>
      </c>
      <c r="R48" s="28">
        <v>0</v>
      </c>
      <c r="S48" s="30">
        <v>0</v>
      </c>
      <c r="T48" s="13">
        <v>0</v>
      </c>
      <c r="U48" s="28">
        <v>0</v>
      </c>
      <c r="V48" s="30">
        <v>7</v>
      </c>
      <c r="W48" s="30">
        <v>0</v>
      </c>
      <c r="X48" s="30">
        <v>0</v>
      </c>
      <c r="Y48" s="30">
        <v>64</v>
      </c>
      <c r="Z48" s="30">
        <v>40</v>
      </c>
      <c r="AA48" s="30">
        <v>0</v>
      </c>
      <c r="AB48" s="13">
        <v>0</v>
      </c>
      <c r="AC48" s="30">
        <v>0</v>
      </c>
      <c r="AD48" s="30">
        <v>0</v>
      </c>
      <c r="AE48" s="30">
        <v>0</v>
      </c>
      <c r="AF48" s="28">
        <v>71</v>
      </c>
      <c r="AG48" s="28">
        <v>0</v>
      </c>
      <c r="AH48" s="30">
        <v>0</v>
      </c>
      <c r="AI48" s="30">
        <v>0</v>
      </c>
      <c r="AJ48" s="13">
        <v>0</v>
      </c>
      <c r="AK48" s="28">
        <v>0</v>
      </c>
      <c r="AL48" s="30">
        <v>0</v>
      </c>
      <c r="AM48" s="30">
        <v>0</v>
      </c>
      <c r="AN48" s="31">
        <v>27</v>
      </c>
      <c r="AO48" s="13">
        <v>37</v>
      </c>
      <c r="AP48" s="30">
        <v>692</v>
      </c>
      <c r="AQ48" s="13">
        <v>1230</v>
      </c>
      <c r="AR48" s="30">
        <v>0</v>
      </c>
      <c r="AS48" s="30">
        <v>30</v>
      </c>
      <c r="AT48" s="30">
        <v>651</v>
      </c>
      <c r="AU48" s="13">
        <v>296</v>
      </c>
      <c r="AV48" s="13">
        <v>64</v>
      </c>
      <c r="AW48" s="30">
        <v>0</v>
      </c>
      <c r="AX48" s="30">
        <f t="shared" si="0"/>
        <v>0</v>
      </c>
      <c r="AY48" s="30">
        <v>0</v>
      </c>
      <c r="AZ48" s="30">
        <f t="shared" si="1"/>
        <v>0</v>
      </c>
      <c r="BA48" s="30">
        <v>0</v>
      </c>
      <c r="BB48" s="30">
        <v>0</v>
      </c>
      <c r="BC48" s="30">
        <v>0</v>
      </c>
      <c r="BD48" s="30">
        <v>0</v>
      </c>
      <c r="BE48" s="13">
        <v>0</v>
      </c>
      <c r="BF48" s="28">
        <v>0</v>
      </c>
      <c r="BG48" s="13">
        <v>196</v>
      </c>
      <c r="BH48" s="13">
        <v>164</v>
      </c>
      <c r="BI48" s="13">
        <v>0</v>
      </c>
      <c r="BJ48" s="13">
        <v>218</v>
      </c>
      <c r="BK48" s="3"/>
    </row>
    <row r="49" spans="1:63" x14ac:dyDescent="0.2">
      <c r="A49" s="8">
        <v>5311</v>
      </c>
      <c r="B49" s="8" t="s">
        <v>109</v>
      </c>
      <c r="C49" s="30">
        <v>4</v>
      </c>
      <c r="D49" s="28">
        <v>5</v>
      </c>
      <c r="E49" s="30">
        <v>25</v>
      </c>
      <c r="F49" s="30">
        <v>62</v>
      </c>
      <c r="G49" s="30">
        <v>296</v>
      </c>
      <c r="H49" s="30">
        <v>212</v>
      </c>
      <c r="I49" s="30">
        <v>6</v>
      </c>
      <c r="J49" s="30">
        <v>60</v>
      </c>
      <c r="K49" s="30">
        <v>0</v>
      </c>
      <c r="L49" s="30">
        <v>0</v>
      </c>
      <c r="M49" s="28">
        <v>9</v>
      </c>
      <c r="N49" s="30">
        <v>85</v>
      </c>
      <c r="O49" s="30">
        <v>1522</v>
      </c>
      <c r="P49" s="30">
        <v>0</v>
      </c>
      <c r="Q49" s="13">
        <v>0</v>
      </c>
      <c r="R49" s="28">
        <v>0</v>
      </c>
      <c r="S49" s="30">
        <v>0</v>
      </c>
      <c r="T49" s="13">
        <v>0</v>
      </c>
      <c r="U49" s="28">
        <v>2</v>
      </c>
      <c r="V49" s="30">
        <v>25</v>
      </c>
      <c r="W49" s="30">
        <v>80</v>
      </c>
      <c r="X49" s="30">
        <v>170</v>
      </c>
      <c r="Y49" s="30">
        <v>39</v>
      </c>
      <c r="Z49" s="30">
        <v>232</v>
      </c>
      <c r="AA49" s="30">
        <v>20</v>
      </c>
      <c r="AB49" s="13">
        <v>0</v>
      </c>
      <c r="AC49" s="30">
        <v>118</v>
      </c>
      <c r="AD49" s="30">
        <v>0</v>
      </c>
      <c r="AE49" s="30">
        <v>2</v>
      </c>
      <c r="AF49" s="28">
        <v>97</v>
      </c>
      <c r="AG49" s="28">
        <v>0</v>
      </c>
      <c r="AH49" s="30">
        <v>0</v>
      </c>
      <c r="AI49" s="30">
        <v>0</v>
      </c>
      <c r="AJ49" s="13">
        <v>0</v>
      </c>
      <c r="AK49" s="28">
        <v>0</v>
      </c>
      <c r="AL49" s="30">
        <v>0</v>
      </c>
      <c r="AM49" s="30">
        <v>0</v>
      </c>
      <c r="AN49" s="31">
        <v>0</v>
      </c>
      <c r="AO49" s="13">
        <v>29</v>
      </c>
      <c r="AP49" s="30">
        <v>987</v>
      </c>
      <c r="AQ49" s="13">
        <v>2063</v>
      </c>
      <c r="AR49" s="30">
        <v>0</v>
      </c>
      <c r="AS49" s="30">
        <v>49</v>
      </c>
      <c r="AT49" s="30">
        <v>1121</v>
      </c>
      <c r="AU49" s="13">
        <v>502</v>
      </c>
      <c r="AV49" s="13">
        <v>289</v>
      </c>
      <c r="AW49" s="30">
        <v>0</v>
      </c>
      <c r="AX49" s="30">
        <f t="shared" si="0"/>
        <v>0</v>
      </c>
      <c r="AY49" s="30">
        <v>59</v>
      </c>
      <c r="AZ49" s="30">
        <f t="shared" si="1"/>
        <v>29.5</v>
      </c>
      <c r="BA49" s="30">
        <v>1</v>
      </c>
      <c r="BB49" s="30">
        <v>2</v>
      </c>
      <c r="BC49" s="30">
        <v>0</v>
      </c>
      <c r="BD49" s="30">
        <v>1</v>
      </c>
      <c r="BE49" s="13">
        <v>4</v>
      </c>
      <c r="BF49" s="28">
        <v>56</v>
      </c>
      <c r="BG49" s="13">
        <v>541</v>
      </c>
      <c r="BH49" s="13">
        <v>249</v>
      </c>
      <c r="BI49" s="13">
        <v>0</v>
      </c>
      <c r="BJ49" s="13">
        <v>350</v>
      </c>
      <c r="BK49" s="3"/>
    </row>
    <row r="50" spans="1:63" x14ac:dyDescent="0.2">
      <c r="A50" s="8">
        <v>5312</v>
      </c>
      <c r="B50" s="8" t="s">
        <v>110</v>
      </c>
      <c r="C50" s="30">
        <v>5</v>
      </c>
      <c r="D50" s="28">
        <v>1</v>
      </c>
      <c r="E50" s="30">
        <v>7</v>
      </c>
      <c r="F50" s="30">
        <v>27</v>
      </c>
      <c r="G50" s="30">
        <v>102</v>
      </c>
      <c r="H50" s="30">
        <v>79</v>
      </c>
      <c r="I50" s="30">
        <v>3</v>
      </c>
      <c r="J50" s="30">
        <v>44</v>
      </c>
      <c r="K50" s="30">
        <v>0</v>
      </c>
      <c r="L50" s="30">
        <v>0</v>
      </c>
      <c r="M50" s="28">
        <v>3</v>
      </c>
      <c r="N50" s="30">
        <v>32</v>
      </c>
      <c r="O50" s="30">
        <v>570</v>
      </c>
      <c r="P50" s="30">
        <v>0</v>
      </c>
      <c r="Q50" s="13">
        <v>0</v>
      </c>
      <c r="R50" s="28">
        <v>0</v>
      </c>
      <c r="S50" s="30">
        <v>0</v>
      </c>
      <c r="T50" s="13">
        <v>0</v>
      </c>
      <c r="U50" s="28">
        <v>1</v>
      </c>
      <c r="V50" s="30">
        <v>14</v>
      </c>
      <c r="W50" s="30">
        <v>22</v>
      </c>
      <c r="X50" s="30">
        <v>137</v>
      </c>
      <c r="Y50" s="30">
        <v>0</v>
      </c>
      <c r="Z50" s="30">
        <v>68</v>
      </c>
      <c r="AA50" s="30">
        <v>49</v>
      </c>
      <c r="AB50" s="13">
        <v>0</v>
      </c>
      <c r="AC50" s="30">
        <v>0</v>
      </c>
      <c r="AD50" s="30">
        <v>0</v>
      </c>
      <c r="AE50" s="30">
        <v>0</v>
      </c>
      <c r="AF50" s="28">
        <v>38</v>
      </c>
      <c r="AG50" s="28">
        <v>0</v>
      </c>
      <c r="AH50" s="30">
        <v>0</v>
      </c>
      <c r="AI50" s="30">
        <v>0</v>
      </c>
      <c r="AJ50" s="13">
        <v>0</v>
      </c>
      <c r="AK50" s="28">
        <v>0</v>
      </c>
      <c r="AL50" s="30">
        <v>1</v>
      </c>
      <c r="AM50" s="30">
        <v>25</v>
      </c>
      <c r="AN50" s="31">
        <v>14</v>
      </c>
      <c r="AO50" s="13">
        <v>14</v>
      </c>
      <c r="AP50" s="30">
        <v>399</v>
      </c>
      <c r="AQ50" s="13">
        <v>846</v>
      </c>
      <c r="AR50" s="30">
        <v>0</v>
      </c>
      <c r="AS50" s="30">
        <v>16</v>
      </c>
      <c r="AT50" s="30">
        <v>358</v>
      </c>
      <c r="AU50" s="13">
        <v>167</v>
      </c>
      <c r="AV50" s="13">
        <v>160</v>
      </c>
      <c r="AW50" s="30">
        <v>0</v>
      </c>
      <c r="AX50" s="30">
        <f t="shared" si="0"/>
        <v>0</v>
      </c>
      <c r="AY50" s="30">
        <v>32</v>
      </c>
      <c r="AZ50" s="30">
        <f t="shared" si="1"/>
        <v>16</v>
      </c>
      <c r="BA50" s="30">
        <v>0</v>
      </c>
      <c r="BB50" s="30">
        <v>0</v>
      </c>
      <c r="BC50" s="30">
        <v>1</v>
      </c>
      <c r="BD50" s="30">
        <v>0</v>
      </c>
      <c r="BE50" s="13">
        <v>0</v>
      </c>
      <c r="BF50" s="28">
        <v>0</v>
      </c>
      <c r="BG50" s="13">
        <v>276</v>
      </c>
      <c r="BH50" s="13">
        <v>51</v>
      </c>
      <c r="BI50" s="13">
        <v>0</v>
      </c>
      <c r="BJ50" s="13">
        <v>137</v>
      </c>
      <c r="BK50" s="3"/>
    </row>
    <row r="51" spans="1:63" s="35" customFormat="1" x14ac:dyDescent="0.2">
      <c r="A51" s="32">
        <v>5398</v>
      </c>
      <c r="B51" s="32"/>
      <c r="C51" s="33"/>
      <c r="D51" s="34">
        <f t="shared" ref="D51:AG51" si="8">SUM(D39:D50)</f>
        <v>84</v>
      </c>
      <c r="E51" s="34">
        <f t="shared" si="8"/>
        <v>560</v>
      </c>
      <c r="F51" s="34">
        <f>SUM(F39:F50)</f>
        <v>931</v>
      </c>
      <c r="G51" s="34">
        <f t="shared" si="8"/>
        <v>7248</v>
      </c>
      <c r="H51" s="34">
        <f t="shared" si="8"/>
        <v>6663</v>
      </c>
      <c r="I51" s="34">
        <f t="shared" si="8"/>
        <v>41</v>
      </c>
      <c r="J51" s="34">
        <f t="shared" si="8"/>
        <v>686</v>
      </c>
      <c r="K51" s="34">
        <f t="shared" si="8"/>
        <v>12</v>
      </c>
      <c r="L51" s="34">
        <f t="shared" si="8"/>
        <v>256</v>
      </c>
      <c r="M51" s="34">
        <f t="shared" si="8"/>
        <v>93</v>
      </c>
      <c r="N51" s="34">
        <f t="shared" si="8"/>
        <v>1678</v>
      </c>
      <c r="O51" s="34">
        <f t="shared" si="8"/>
        <v>37469</v>
      </c>
      <c r="P51" s="34">
        <f t="shared" si="8"/>
        <v>19</v>
      </c>
      <c r="Q51" s="34">
        <f t="shared" si="8"/>
        <v>405</v>
      </c>
      <c r="R51" s="34">
        <f t="shared" si="8"/>
        <v>0</v>
      </c>
      <c r="S51" s="34">
        <f t="shared" si="8"/>
        <v>0</v>
      </c>
      <c r="T51" s="34">
        <f t="shared" si="8"/>
        <v>0</v>
      </c>
      <c r="U51" s="34">
        <f t="shared" si="8"/>
        <v>9</v>
      </c>
      <c r="V51" s="34">
        <f t="shared" si="8"/>
        <v>179</v>
      </c>
      <c r="W51" s="34">
        <f t="shared" si="8"/>
        <v>218</v>
      </c>
      <c r="X51" s="34">
        <f t="shared" si="8"/>
        <v>715</v>
      </c>
      <c r="Y51" s="34">
        <f t="shared" si="8"/>
        <v>802</v>
      </c>
      <c r="Z51" s="34">
        <f t="shared" si="8"/>
        <v>765</v>
      </c>
      <c r="AA51" s="34">
        <f t="shared" si="8"/>
        <v>806</v>
      </c>
      <c r="AB51" s="34">
        <f t="shared" si="8"/>
        <v>332</v>
      </c>
      <c r="AC51" s="34">
        <f t="shared" si="8"/>
        <v>118</v>
      </c>
      <c r="AD51" s="34">
        <f t="shared" si="8"/>
        <v>169</v>
      </c>
      <c r="AE51" s="34">
        <f t="shared" si="8"/>
        <v>120</v>
      </c>
      <c r="AF51" s="34">
        <f t="shared" si="8"/>
        <v>690</v>
      </c>
      <c r="AG51" s="34">
        <f t="shared" si="8"/>
        <v>1</v>
      </c>
      <c r="AH51" s="34">
        <f t="shared" ref="AH51:BI51" si="9">SUM(AH39:AH50)</f>
        <v>21</v>
      </c>
      <c r="AI51" s="34">
        <f t="shared" si="9"/>
        <v>107</v>
      </c>
      <c r="AJ51" s="34">
        <f t="shared" si="9"/>
        <v>0</v>
      </c>
      <c r="AK51" s="34">
        <f t="shared" si="9"/>
        <v>1</v>
      </c>
      <c r="AL51" s="34">
        <f t="shared" si="9"/>
        <v>12</v>
      </c>
      <c r="AM51" s="34">
        <f t="shared" si="9"/>
        <v>280</v>
      </c>
      <c r="AN51" s="34">
        <f t="shared" si="9"/>
        <v>672</v>
      </c>
      <c r="AO51" s="34">
        <f t="shared" si="9"/>
        <v>1110</v>
      </c>
      <c r="AP51" s="34">
        <f t="shared" si="9"/>
        <v>24147</v>
      </c>
      <c r="AQ51" s="34">
        <f t="shared" si="9"/>
        <v>41614</v>
      </c>
      <c r="AR51" s="34">
        <f t="shared" si="9"/>
        <v>2</v>
      </c>
      <c r="AS51" s="34">
        <f t="shared" si="9"/>
        <v>573</v>
      </c>
      <c r="AT51" s="34">
        <f t="shared" si="9"/>
        <v>13394</v>
      </c>
      <c r="AU51" s="34">
        <f t="shared" si="9"/>
        <v>10160</v>
      </c>
      <c r="AV51" s="34">
        <f t="shared" si="9"/>
        <v>2080</v>
      </c>
      <c r="AW51" s="34">
        <f t="shared" si="9"/>
        <v>42</v>
      </c>
      <c r="AX51" s="34">
        <f t="shared" si="9"/>
        <v>21</v>
      </c>
      <c r="AY51" s="34">
        <f>SUM(AY39:AY50)</f>
        <v>357</v>
      </c>
      <c r="AZ51" s="34">
        <f>SUM(AZ39:AZ50)</f>
        <v>178.5</v>
      </c>
      <c r="BA51" s="34">
        <f t="shared" si="9"/>
        <v>2</v>
      </c>
      <c r="BB51" s="34">
        <f t="shared" si="9"/>
        <v>6</v>
      </c>
      <c r="BC51" s="34">
        <f t="shared" si="9"/>
        <v>2</v>
      </c>
      <c r="BD51" s="34">
        <f t="shared" si="9"/>
        <v>2</v>
      </c>
      <c r="BE51" s="34">
        <f t="shared" si="9"/>
        <v>12</v>
      </c>
      <c r="BF51" s="34">
        <f>SUM(BF39:BF50)</f>
        <v>145</v>
      </c>
      <c r="BG51" s="34">
        <f t="shared" si="9"/>
        <v>3915</v>
      </c>
      <c r="BH51" s="34">
        <f t="shared" si="9"/>
        <v>8311</v>
      </c>
      <c r="BI51" s="34">
        <f t="shared" si="9"/>
        <v>254</v>
      </c>
      <c r="BJ51" s="34">
        <f t="shared" ref="BJ51" si="10">SUM(BJ39:BJ50)</f>
        <v>9941</v>
      </c>
    </row>
    <row r="52" spans="1:63" x14ac:dyDescent="0.2">
      <c r="A52" s="7">
        <v>5399</v>
      </c>
      <c r="B52" s="7" t="s">
        <v>111</v>
      </c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30">
        <f t="shared" si="0"/>
        <v>0</v>
      </c>
      <c r="AY52" s="28"/>
      <c r="AZ52" s="30">
        <f t="shared" si="1"/>
        <v>0</v>
      </c>
      <c r="BA52" s="28"/>
      <c r="BB52" s="28"/>
      <c r="BC52" s="28"/>
      <c r="BD52" s="28"/>
      <c r="BE52" s="28"/>
      <c r="BF52" s="28"/>
      <c r="BG52" s="28"/>
      <c r="BH52" s="28"/>
      <c r="BI52" s="28"/>
      <c r="BJ52" s="13">
        <v>0</v>
      </c>
      <c r="BK52" s="3"/>
    </row>
    <row r="53" spans="1:63" x14ac:dyDescent="0.2">
      <c r="A53" s="8">
        <v>5401</v>
      </c>
      <c r="B53" s="8" t="s">
        <v>112</v>
      </c>
      <c r="C53" s="30">
        <v>3</v>
      </c>
      <c r="D53" s="28">
        <v>22</v>
      </c>
      <c r="E53" s="30">
        <v>86</v>
      </c>
      <c r="F53" s="30">
        <v>76</v>
      </c>
      <c r="G53" s="30">
        <f>1378+50</f>
        <v>1428</v>
      </c>
      <c r="H53" s="30">
        <f>1168+50</f>
        <v>1218</v>
      </c>
      <c r="I53" s="30">
        <v>9</v>
      </c>
      <c r="J53" s="30">
        <v>146</v>
      </c>
      <c r="K53" s="30">
        <v>0</v>
      </c>
      <c r="L53" s="30">
        <v>0</v>
      </c>
      <c r="M53" s="28">
        <v>20</v>
      </c>
      <c r="N53" s="30">
        <v>304</v>
      </c>
      <c r="O53" s="30">
        <v>6393</v>
      </c>
      <c r="P53" s="30">
        <v>6</v>
      </c>
      <c r="Q53" s="13">
        <v>151</v>
      </c>
      <c r="R53" s="28">
        <v>1</v>
      </c>
      <c r="S53" s="30">
        <v>15</v>
      </c>
      <c r="T53" s="13">
        <v>287</v>
      </c>
      <c r="U53" s="28">
        <v>0</v>
      </c>
      <c r="V53" s="30">
        <f>10+2</f>
        <v>12</v>
      </c>
      <c r="W53" s="30">
        <v>0</v>
      </c>
      <c r="X53" s="30">
        <v>0</v>
      </c>
      <c r="Y53" s="30">
        <f>122+40</f>
        <v>162</v>
      </c>
      <c r="Z53" s="30">
        <v>0</v>
      </c>
      <c r="AA53" s="30">
        <v>0</v>
      </c>
      <c r="AB53" s="13">
        <v>52</v>
      </c>
      <c r="AC53" s="30">
        <v>0</v>
      </c>
      <c r="AD53" s="30">
        <v>0</v>
      </c>
      <c r="AE53" s="30">
        <f>9+10</f>
        <v>19</v>
      </c>
      <c r="AF53" s="28">
        <v>45</v>
      </c>
      <c r="AG53" s="28">
        <v>0</v>
      </c>
      <c r="AH53" s="30">
        <v>0</v>
      </c>
      <c r="AI53" s="30">
        <v>0</v>
      </c>
      <c r="AJ53" s="13">
        <v>0</v>
      </c>
      <c r="AK53" s="28">
        <v>1</v>
      </c>
      <c r="AL53" s="30">
        <v>6</v>
      </c>
      <c r="AM53" s="30">
        <f>183+10</f>
        <v>193</v>
      </c>
      <c r="AN53" s="31">
        <f>102+10</f>
        <v>112</v>
      </c>
      <c r="AO53" s="13">
        <f>157+10</f>
        <v>167</v>
      </c>
      <c r="AP53" s="30">
        <f>4104+50</f>
        <v>4154</v>
      </c>
      <c r="AQ53" s="13">
        <v>7000</v>
      </c>
      <c r="AR53" s="30">
        <v>2</v>
      </c>
      <c r="AS53" s="30">
        <v>127</v>
      </c>
      <c r="AT53" s="30">
        <v>2690</v>
      </c>
      <c r="AU53" s="13">
        <v>1957</v>
      </c>
      <c r="AV53" s="13">
        <v>173</v>
      </c>
      <c r="AW53" s="30">
        <v>0</v>
      </c>
      <c r="AX53" s="30">
        <f t="shared" si="0"/>
        <v>0</v>
      </c>
      <c r="AY53" s="30">
        <v>30</v>
      </c>
      <c r="AZ53" s="30">
        <f t="shared" si="1"/>
        <v>15</v>
      </c>
      <c r="BA53" s="30">
        <v>0</v>
      </c>
      <c r="BB53" s="30">
        <v>1</v>
      </c>
      <c r="BC53" s="30">
        <v>1</v>
      </c>
      <c r="BD53" s="30">
        <v>1</v>
      </c>
      <c r="BE53" s="13">
        <v>1</v>
      </c>
      <c r="BF53" s="28">
        <v>37</v>
      </c>
      <c r="BG53" s="13">
        <v>385</v>
      </c>
      <c r="BH53" s="13">
        <v>1744</v>
      </c>
      <c r="BI53" s="13">
        <v>170</v>
      </c>
      <c r="BJ53" s="13">
        <v>1791</v>
      </c>
      <c r="BK53" s="3"/>
    </row>
    <row r="54" spans="1:63" x14ac:dyDescent="0.2">
      <c r="A54" s="8">
        <v>5402</v>
      </c>
      <c r="B54" s="8" t="s">
        <v>113</v>
      </c>
      <c r="C54" s="30">
        <v>3</v>
      </c>
      <c r="D54" s="28">
        <v>11</v>
      </c>
      <c r="E54" s="30">
        <v>49</v>
      </c>
      <c r="F54" s="30">
        <v>47</v>
      </c>
      <c r="G54" s="30">
        <v>656</v>
      </c>
      <c r="H54" s="30">
        <v>519</v>
      </c>
      <c r="I54" s="30">
        <v>4</v>
      </c>
      <c r="J54" s="30">
        <v>56</v>
      </c>
      <c r="K54" s="30">
        <v>0</v>
      </c>
      <c r="L54" s="30">
        <v>0</v>
      </c>
      <c r="M54" s="28">
        <v>11</v>
      </c>
      <c r="N54" s="30">
        <v>137</v>
      </c>
      <c r="O54" s="30">
        <v>2663</v>
      </c>
      <c r="P54" s="30">
        <v>0</v>
      </c>
      <c r="Q54" s="13">
        <v>0</v>
      </c>
      <c r="R54" s="28">
        <v>0</v>
      </c>
      <c r="S54" s="30">
        <v>0</v>
      </c>
      <c r="T54" s="13">
        <v>0</v>
      </c>
      <c r="U54" s="28">
        <v>1</v>
      </c>
      <c r="V54" s="30">
        <v>10</v>
      </c>
      <c r="W54" s="30">
        <v>0</v>
      </c>
      <c r="X54" s="30">
        <v>31</v>
      </c>
      <c r="Y54" s="30">
        <v>89</v>
      </c>
      <c r="Z54" s="30">
        <v>65</v>
      </c>
      <c r="AA54" s="30">
        <v>0</v>
      </c>
      <c r="AB54" s="13">
        <v>13</v>
      </c>
      <c r="AC54" s="30">
        <v>0</v>
      </c>
      <c r="AD54" s="30">
        <v>49</v>
      </c>
      <c r="AE54" s="30">
        <v>12</v>
      </c>
      <c r="AF54" s="28">
        <v>149</v>
      </c>
      <c r="AG54" s="28">
        <v>0</v>
      </c>
      <c r="AH54" s="30">
        <v>0</v>
      </c>
      <c r="AI54" s="30">
        <v>0</v>
      </c>
      <c r="AJ54" s="13">
        <v>0</v>
      </c>
      <c r="AK54" s="28">
        <v>0</v>
      </c>
      <c r="AL54" s="30">
        <v>6</v>
      </c>
      <c r="AM54" s="30">
        <v>142</v>
      </c>
      <c r="AN54" s="31">
        <v>54</v>
      </c>
      <c r="AO54" s="13">
        <v>80</v>
      </c>
      <c r="AP54" s="30">
        <v>1886</v>
      </c>
      <c r="AQ54" s="13">
        <v>2861</v>
      </c>
      <c r="AR54" s="30">
        <v>6</v>
      </c>
      <c r="AS54" s="30">
        <v>57</v>
      </c>
      <c r="AT54" s="30">
        <v>1335</v>
      </c>
      <c r="AU54" s="13">
        <v>397</v>
      </c>
      <c r="AV54" s="13">
        <v>133</v>
      </c>
      <c r="AW54" s="30">
        <v>42</v>
      </c>
      <c r="AX54" s="30">
        <f t="shared" si="0"/>
        <v>21</v>
      </c>
      <c r="AY54" s="30">
        <v>24</v>
      </c>
      <c r="AZ54" s="30">
        <f t="shared" si="1"/>
        <v>12</v>
      </c>
      <c r="BA54" s="30">
        <v>0</v>
      </c>
      <c r="BB54" s="30">
        <v>3</v>
      </c>
      <c r="BC54" s="30">
        <v>1</v>
      </c>
      <c r="BD54" s="30">
        <v>1</v>
      </c>
      <c r="BE54" s="13">
        <v>1</v>
      </c>
      <c r="BF54" s="28">
        <v>22</v>
      </c>
      <c r="BG54" s="13">
        <v>198</v>
      </c>
      <c r="BH54" s="13">
        <v>330</v>
      </c>
      <c r="BI54" s="13">
        <v>0</v>
      </c>
      <c r="BJ54" s="13">
        <v>792</v>
      </c>
      <c r="BK54" s="3"/>
    </row>
    <row r="55" spans="1:63" x14ac:dyDescent="0.2">
      <c r="A55" s="8">
        <v>5403</v>
      </c>
      <c r="B55" s="8" t="s">
        <v>114</v>
      </c>
      <c r="C55" s="30">
        <v>6</v>
      </c>
      <c r="D55" s="28">
        <v>5</v>
      </c>
      <c r="E55" s="30">
        <v>10</v>
      </c>
      <c r="F55" s="30">
        <v>0</v>
      </c>
      <c r="G55" s="30">
        <v>130</v>
      </c>
      <c r="H55" s="30">
        <v>104</v>
      </c>
      <c r="I55" s="30">
        <v>0</v>
      </c>
      <c r="J55" s="30">
        <v>0</v>
      </c>
      <c r="K55" s="30">
        <v>0</v>
      </c>
      <c r="L55" s="30">
        <v>0</v>
      </c>
      <c r="M55" s="28">
        <v>5</v>
      </c>
      <c r="N55" s="30">
        <v>34</v>
      </c>
      <c r="O55" s="30">
        <v>604</v>
      </c>
      <c r="P55" s="30">
        <v>0</v>
      </c>
      <c r="Q55" s="13">
        <v>0</v>
      </c>
      <c r="R55" s="28">
        <v>0</v>
      </c>
      <c r="S55" s="30">
        <v>0</v>
      </c>
      <c r="T55" s="13">
        <v>0</v>
      </c>
      <c r="U55" s="28">
        <v>0</v>
      </c>
      <c r="V55" s="30">
        <v>9</v>
      </c>
      <c r="W55" s="30">
        <v>0</v>
      </c>
      <c r="X55" s="30">
        <v>62</v>
      </c>
      <c r="Y55" s="30">
        <v>0</v>
      </c>
      <c r="Z55" s="30">
        <v>99</v>
      </c>
      <c r="AA55" s="30">
        <v>0</v>
      </c>
      <c r="AB55" s="13">
        <v>0</v>
      </c>
      <c r="AC55" s="30">
        <v>0</v>
      </c>
      <c r="AD55" s="30">
        <v>0</v>
      </c>
      <c r="AE55" s="30">
        <v>10</v>
      </c>
      <c r="AF55" s="28">
        <v>13</v>
      </c>
      <c r="AG55" s="28">
        <v>0</v>
      </c>
      <c r="AH55" s="30">
        <v>0</v>
      </c>
      <c r="AI55" s="30">
        <v>0</v>
      </c>
      <c r="AJ55" s="13">
        <v>0</v>
      </c>
      <c r="AK55" s="28">
        <v>0</v>
      </c>
      <c r="AL55" s="30">
        <v>1</v>
      </c>
      <c r="AM55" s="30">
        <v>19</v>
      </c>
      <c r="AN55" s="31">
        <v>19</v>
      </c>
      <c r="AO55" s="13">
        <v>25</v>
      </c>
      <c r="AP55" s="30">
        <v>377</v>
      </c>
      <c r="AQ55" s="13">
        <v>765</v>
      </c>
      <c r="AR55" s="30">
        <v>5</v>
      </c>
      <c r="AS55" s="30">
        <v>20</v>
      </c>
      <c r="AT55" s="30">
        <v>399</v>
      </c>
      <c r="AU55" s="13">
        <v>215</v>
      </c>
      <c r="AV55" s="13">
        <v>62</v>
      </c>
      <c r="AW55" s="30">
        <v>0</v>
      </c>
      <c r="AX55" s="30">
        <f t="shared" si="0"/>
        <v>0</v>
      </c>
      <c r="AY55" s="30">
        <v>0</v>
      </c>
      <c r="AZ55" s="30">
        <f t="shared" si="1"/>
        <v>0</v>
      </c>
      <c r="BA55" s="30">
        <v>2</v>
      </c>
      <c r="BB55" s="30">
        <v>0</v>
      </c>
      <c r="BC55" s="30">
        <v>1</v>
      </c>
      <c r="BD55" s="30">
        <v>1</v>
      </c>
      <c r="BE55" s="13">
        <v>1</v>
      </c>
      <c r="BF55" s="28">
        <v>0</v>
      </c>
      <c r="BG55" s="13">
        <v>161</v>
      </c>
      <c r="BH55" s="13">
        <v>114</v>
      </c>
      <c r="BI55" s="13">
        <v>0</v>
      </c>
      <c r="BJ55" s="13">
        <v>164</v>
      </c>
      <c r="BK55" s="3"/>
    </row>
    <row r="56" spans="1:63" x14ac:dyDescent="0.2">
      <c r="A56" s="8">
        <v>5404</v>
      </c>
      <c r="B56" s="8" t="s">
        <v>115</v>
      </c>
      <c r="C56" s="30">
        <v>6</v>
      </c>
      <c r="D56" s="28">
        <v>4</v>
      </c>
      <c r="E56" s="30">
        <v>6</v>
      </c>
      <c r="F56" s="30">
        <v>0</v>
      </c>
      <c r="G56" s="30">
        <v>79</v>
      </c>
      <c r="H56" s="30">
        <v>56</v>
      </c>
      <c r="I56" s="30">
        <v>0</v>
      </c>
      <c r="J56" s="30">
        <v>0</v>
      </c>
      <c r="K56" s="30">
        <v>0</v>
      </c>
      <c r="L56" s="30">
        <v>0</v>
      </c>
      <c r="M56" s="28">
        <v>2</v>
      </c>
      <c r="N56" s="30">
        <v>18</v>
      </c>
      <c r="O56" s="30">
        <v>236</v>
      </c>
      <c r="P56" s="30">
        <v>0</v>
      </c>
      <c r="Q56" s="13">
        <v>0</v>
      </c>
      <c r="R56" s="28">
        <v>0</v>
      </c>
      <c r="S56" s="30">
        <v>0</v>
      </c>
      <c r="T56" s="13">
        <v>0</v>
      </c>
      <c r="U56" s="28">
        <v>1</v>
      </c>
      <c r="V56" s="30">
        <v>7</v>
      </c>
      <c r="W56" s="30">
        <v>0</v>
      </c>
      <c r="X56" s="30">
        <v>58</v>
      </c>
      <c r="Y56" s="30">
        <v>43</v>
      </c>
      <c r="Z56" s="30">
        <v>0</v>
      </c>
      <c r="AA56" s="30">
        <v>0</v>
      </c>
      <c r="AB56" s="13">
        <v>0</v>
      </c>
      <c r="AC56" s="30">
        <v>0</v>
      </c>
      <c r="AD56" s="30">
        <v>0</v>
      </c>
      <c r="AE56" s="30">
        <v>1</v>
      </c>
      <c r="AF56" s="28">
        <v>45</v>
      </c>
      <c r="AG56" s="28">
        <v>0</v>
      </c>
      <c r="AH56" s="30">
        <v>0</v>
      </c>
      <c r="AI56" s="30">
        <v>0</v>
      </c>
      <c r="AJ56" s="13">
        <v>0</v>
      </c>
      <c r="AK56" s="28">
        <v>0</v>
      </c>
      <c r="AL56" s="30">
        <v>1</v>
      </c>
      <c r="AM56" s="30">
        <v>14</v>
      </c>
      <c r="AN56" s="31">
        <v>4</v>
      </c>
      <c r="AO56" s="13">
        <v>8</v>
      </c>
      <c r="AP56" s="30">
        <v>169</v>
      </c>
      <c r="AQ56" s="13">
        <v>337</v>
      </c>
      <c r="AR56" s="30">
        <v>0</v>
      </c>
      <c r="AS56" s="30">
        <v>10</v>
      </c>
      <c r="AT56" s="30">
        <v>195</v>
      </c>
      <c r="AU56" s="13">
        <v>38</v>
      </c>
      <c r="AV56" s="13">
        <v>101</v>
      </c>
      <c r="AW56" s="30">
        <v>30</v>
      </c>
      <c r="AX56" s="30">
        <f t="shared" si="0"/>
        <v>15</v>
      </c>
      <c r="AY56" s="30">
        <v>13</v>
      </c>
      <c r="AZ56" s="30">
        <f t="shared" si="1"/>
        <v>6.5</v>
      </c>
      <c r="BA56" s="30">
        <v>0</v>
      </c>
      <c r="BB56" s="30">
        <v>3</v>
      </c>
      <c r="BC56" s="30">
        <v>0</v>
      </c>
      <c r="BD56" s="30">
        <v>0</v>
      </c>
      <c r="BE56" s="13">
        <v>1</v>
      </c>
      <c r="BF56" s="28">
        <v>0</v>
      </c>
      <c r="BG56" s="13">
        <v>123</v>
      </c>
      <c r="BH56" s="13">
        <v>16</v>
      </c>
      <c r="BI56" s="13">
        <v>0</v>
      </c>
      <c r="BJ56" s="13">
        <v>70</v>
      </c>
      <c r="BK56" s="3"/>
    </row>
    <row r="57" spans="1:63" x14ac:dyDescent="0.2">
      <c r="A57" s="8">
        <v>5405</v>
      </c>
      <c r="B57" s="8" t="s">
        <v>116</v>
      </c>
      <c r="C57" s="30">
        <v>5</v>
      </c>
      <c r="D57" s="28">
        <v>6</v>
      </c>
      <c r="E57" s="30">
        <v>16</v>
      </c>
      <c r="F57" s="30">
        <v>0</v>
      </c>
      <c r="G57" s="30">
        <v>196</v>
      </c>
      <c r="H57" s="30">
        <v>144</v>
      </c>
      <c r="I57" s="30">
        <v>0</v>
      </c>
      <c r="J57" s="30">
        <v>0</v>
      </c>
      <c r="K57" s="30">
        <v>0</v>
      </c>
      <c r="L57" s="30">
        <v>0</v>
      </c>
      <c r="M57" s="28">
        <v>3</v>
      </c>
      <c r="N57" s="30">
        <v>34</v>
      </c>
      <c r="O57" s="30">
        <v>593</v>
      </c>
      <c r="P57" s="30">
        <v>0</v>
      </c>
      <c r="Q57" s="13">
        <v>0</v>
      </c>
      <c r="R57" s="28">
        <v>0</v>
      </c>
      <c r="S57" s="30">
        <v>0</v>
      </c>
      <c r="T57" s="13">
        <v>0</v>
      </c>
      <c r="U57" s="28">
        <v>0</v>
      </c>
      <c r="V57" s="30">
        <v>6</v>
      </c>
      <c r="W57" s="30">
        <v>0</v>
      </c>
      <c r="X57" s="30">
        <v>0</v>
      </c>
      <c r="Y57" s="30">
        <v>35</v>
      </c>
      <c r="Z57" s="30">
        <v>21</v>
      </c>
      <c r="AA57" s="30">
        <v>16</v>
      </c>
      <c r="AB57" s="13">
        <v>0</v>
      </c>
      <c r="AC57" s="30">
        <v>0</v>
      </c>
      <c r="AD57" s="30">
        <v>0</v>
      </c>
      <c r="AE57" s="30">
        <v>14</v>
      </c>
      <c r="AF57" s="28">
        <v>39</v>
      </c>
      <c r="AG57" s="28">
        <v>0</v>
      </c>
      <c r="AH57" s="30">
        <v>0</v>
      </c>
      <c r="AI57" s="30">
        <v>0</v>
      </c>
      <c r="AJ57" s="13">
        <v>0</v>
      </c>
      <c r="AK57" s="28">
        <v>0</v>
      </c>
      <c r="AL57" s="30">
        <v>0</v>
      </c>
      <c r="AM57" s="30">
        <v>0</v>
      </c>
      <c r="AN57" s="31">
        <v>23</v>
      </c>
      <c r="AO57" s="13">
        <v>37</v>
      </c>
      <c r="AP57" s="30">
        <v>437</v>
      </c>
      <c r="AQ57" s="13">
        <v>665</v>
      </c>
      <c r="AR57" s="30">
        <v>6</v>
      </c>
      <c r="AS57" s="30">
        <v>21</v>
      </c>
      <c r="AT57" s="30">
        <v>435</v>
      </c>
      <c r="AU57" s="13">
        <v>123</v>
      </c>
      <c r="AV57" s="13">
        <v>36</v>
      </c>
      <c r="AW57" s="30">
        <v>0</v>
      </c>
      <c r="AX57" s="30">
        <f t="shared" si="0"/>
        <v>0</v>
      </c>
      <c r="AY57" s="30">
        <v>27</v>
      </c>
      <c r="AZ57" s="30">
        <f t="shared" si="1"/>
        <v>13.5</v>
      </c>
      <c r="BA57" s="30">
        <v>0</v>
      </c>
      <c r="BB57" s="30">
        <v>0</v>
      </c>
      <c r="BC57" s="30">
        <v>0</v>
      </c>
      <c r="BD57" s="30">
        <v>0</v>
      </c>
      <c r="BE57" s="13">
        <v>1</v>
      </c>
      <c r="BF57" s="28">
        <v>0</v>
      </c>
      <c r="BG57" s="13">
        <v>72</v>
      </c>
      <c r="BH57" s="13">
        <v>85</v>
      </c>
      <c r="BI57" s="13">
        <v>0</v>
      </c>
      <c r="BJ57" s="13">
        <v>224</v>
      </c>
      <c r="BK57" s="3"/>
    </row>
    <row r="58" spans="1:63" x14ac:dyDescent="0.2">
      <c r="A58" s="8">
        <v>5406</v>
      </c>
      <c r="B58" s="8" t="s">
        <v>117</v>
      </c>
      <c r="C58" s="30">
        <v>5</v>
      </c>
      <c r="D58" s="28">
        <v>10</v>
      </c>
      <c r="E58" s="30">
        <v>24</v>
      </c>
      <c r="F58" s="30">
        <v>0</v>
      </c>
      <c r="G58" s="30">
        <v>294</v>
      </c>
      <c r="H58" s="30">
        <v>268</v>
      </c>
      <c r="I58" s="30">
        <v>1</v>
      </c>
      <c r="J58" s="30">
        <v>25</v>
      </c>
      <c r="K58" s="30">
        <v>0</v>
      </c>
      <c r="L58" s="30">
        <v>0</v>
      </c>
      <c r="M58" s="28">
        <v>5</v>
      </c>
      <c r="N58" s="30">
        <v>70</v>
      </c>
      <c r="O58" s="30">
        <v>1253</v>
      </c>
      <c r="P58" s="30">
        <v>0</v>
      </c>
      <c r="Q58" s="13">
        <v>0</v>
      </c>
      <c r="R58" s="28">
        <v>0</v>
      </c>
      <c r="S58" s="30">
        <v>0</v>
      </c>
      <c r="T58" s="13">
        <v>0</v>
      </c>
      <c r="U58" s="28">
        <v>1</v>
      </c>
      <c r="V58" s="30">
        <v>13</v>
      </c>
      <c r="W58" s="30">
        <v>0</v>
      </c>
      <c r="X58" s="30">
        <v>101</v>
      </c>
      <c r="Y58" s="30">
        <v>9</v>
      </c>
      <c r="Z58" s="30">
        <v>45</v>
      </c>
      <c r="AA58" s="30">
        <v>44</v>
      </c>
      <c r="AB58" s="13">
        <v>66</v>
      </c>
      <c r="AC58" s="30">
        <v>0</v>
      </c>
      <c r="AD58" s="30">
        <v>0</v>
      </c>
      <c r="AE58" s="30">
        <v>12</v>
      </c>
      <c r="AF58" s="28">
        <v>46</v>
      </c>
      <c r="AG58" s="28">
        <v>0</v>
      </c>
      <c r="AH58" s="30">
        <v>2</v>
      </c>
      <c r="AI58" s="30">
        <v>13</v>
      </c>
      <c r="AJ58" s="13">
        <v>0</v>
      </c>
      <c r="AK58" s="28">
        <v>0</v>
      </c>
      <c r="AL58" s="30">
        <v>1</v>
      </c>
      <c r="AM58" s="30">
        <v>18</v>
      </c>
      <c r="AN58" s="31">
        <v>55</v>
      </c>
      <c r="AO58" s="13">
        <v>67</v>
      </c>
      <c r="AP58" s="30">
        <v>869</v>
      </c>
      <c r="AQ58" s="13">
        <v>1531</v>
      </c>
      <c r="AR58" s="30">
        <v>0</v>
      </c>
      <c r="AS58" s="30">
        <v>33</v>
      </c>
      <c r="AT58" s="30">
        <v>735</v>
      </c>
      <c r="AU58" s="13">
        <v>310</v>
      </c>
      <c r="AV58" s="13">
        <v>189</v>
      </c>
      <c r="AW58" s="30">
        <v>11</v>
      </c>
      <c r="AX58" s="30">
        <f t="shared" si="0"/>
        <v>5.5</v>
      </c>
      <c r="AY58" s="30">
        <v>51</v>
      </c>
      <c r="AZ58" s="30">
        <f t="shared" si="1"/>
        <v>25.5</v>
      </c>
      <c r="BA58" s="30">
        <v>1</v>
      </c>
      <c r="BB58" s="30">
        <v>5</v>
      </c>
      <c r="BC58" s="30">
        <v>1</v>
      </c>
      <c r="BD58" s="30">
        <v>3</v>
      </c>
      <c r="BE58" s="13">
        <v>4</v>
      </c>
      <c r="BF58" s="28">
        <v>5</v>
      </c>
      <c r="BG58" s="13">
        <v>302</v>
      </c>
      <c r="BH58" s="13">
        <v>195</v>
      </c>
      <c r="BI58" s="13">
        <v>0</v>
      </c>
      <c r="BJ58" s="13">
        <v>420</v>
      </c>
      <c r="BK58" s="3"/>
    </row>
    <row r="59" spans="1:63" x14ac:dyDescent="0.2">
      <c r="A59" s="8">
        <v>5407</v>
      </c>
      <c r="B59" s="8" t="s">
        <v>118</v>
      </c>
      <c r="C59" s="30">
        <v>6</v>
      </c>
      <c r="D59" s="28">
        <v>3</v>
      </c>
      <c r="E59" s="30">
        <v>11</v>
      </c>
      <c r="F59" s="30">
        <v>0</v>
      </c>
      <c r="G59" s="30">
        <v>133</v>
      </c>
      <c r="H59" s="30">
        <v>105</v>
      </c>
      <c r="I59" s="30">
        <v>3</v>
      </c>
      <c r="J59" s="30">
        <v>40</v>
      </c>
      <c r="K59" s="30">
        <v>0</v>
      </c>
      <c r="L59" s="30">
        <v>0</v>
      </c>
      <c r="M59" s="28">
        <v>3</v>
      </c>
      <c r="N59" s="30">
        <v>44</v>
      </c>
      <c r="O59" s="30">
        <v>850</v>
      </c>
      <c r="P59" s="30">
        <v>0</v>
      </c>
      <c r="Q59" s="13">
        <v>0</v>
      </c>
      <c r="R59" s="28">
        <v>0</v>
      </c>
      <c r="S59" s="30">
        <v>0</v>
      </c>
      <c r="T59" s="13">
        <v>0</v>
      </c>
      <c r="U59" s="28">
        <v>0</v>
      </c>
      <c r="V59" s="30">
        <v>6</v>
      </c>
      <c r="W59" s="30">
        <v>0</v>
      </c>
      <c r="X59" s="30">
        <v>90</v>
      </c>
      <c r="Y59" s="30">
        <v>0</v>
      </c>
      <c r="Z59" s="30">
        <v>0</v>
      </c>
      <c r="AA59" s="30">
        <v>20</v>
      </c>
      <c r="AB59" s="13">
        <v>0</v>
      </c>
      <c r="AC59" s="30">
        <v>0</v>
      </c>
      <c r="AD59" s="30">
        <v>0</v>
      </c>
      <c r="AE59" s="30">
        <v>0</v>
      </c>
      <c r="AF59" s="28">
        <v>31</v>
      </c>
      <c r="AG59" s="28">
        <v>0</v>
      </c>
      <c r="AH59" s="30">
        <v>0</v>
      </c>
      <c r="AI59" s="30">
        <v>0</v>
      </c>
      <c r="AJ59" s="13">
        <v>0</v>
      </c>
      <c r="AK59" s="28">
        <v>0</v>
      </c>
      <c r="AL59" s="30">
        <v>0</v>
      </c>
      <c r="AM59" s="30">
        <v>0</v>
      </c>
      <c r="AN59" s="31">
        <v>18</v>
      </c>
      <c r="AO59" s="13">
        <v>24</v>
      </c>
      <c r="AP59" s="30">
        <v>516</v>
      </c>
      <c r="AQ59" s="13">
        <v>960</v>
      </c>
      <c r="AR59" s="30">
        <v>0</v>
      </c>
      <c r="AS59" s="30">
        <v>16</v>
      </c>
      <c r="AT59" s="30">
        <v>404</v>
      </c>
      <c r="AU59" s="13">
        <v>198</v>
      </c>
      <c r="AV59" s="13">
        <v>90</v>
      </c>
      <c r="AW59" s="30">
        <v>0</v>
      </c>
      <c r="AX59" s="30">
        <f t="shared" si="0"/>
        <v>0</v>
      </c>
      <c r="AY59" s="30">
        <v>0</v>
      </c>
      <c r="AZ59" s="30">
        <f t="shared" si="1"/>
        <v>0</v>
      </c>
      <c r="BA59" s="30">
        <v>0</v>
      </c>
      <c r="BB59" s="30">
        <v>1</v>
      </c>
      <c r="BC59" s="30">
        <v>1</v>
      </c>
      <c r="BD59" s="30">
        <v>2</v>
      </c>
      <c r="BE59" s="13">
        <v>4</v>
      </c>
      <c r="BF59" s="28">
        <v>0</v>
      </c>
      <c r="BG59" s="13">
        <v>154</v>
      </c>
      <c r="BH59" s="13">
        <v>134</v>
      </c>
      <c r="BI59" s="13">
        <v>0</v>
      </c>
      <c r="BJ59" s="13">
        <v>163</v>
      </c>
      <c r="BK59" s="3"/>
    </row>
    <row r="60" spans="1:63" x14ac:dyDescent="0.2">
      <c r="A60" s="8">
        <v>5408</v>
      </c>
      <c r="B60" s="8" t="s">
        <v>119</v>
      </c>
      <c r="C60" s="30">
        <v>4</v>
      </c>
      <c r="D60" s="28">
        <v>7</v>
      </c>
      <c r="E60" s="30">
        <v>39</v>
      </c>
      <c r="F60" s="30">
        <v>96</v>
      </c>
      <c r="G60" s="30">
        <v>396</v>
      </c>
      <c r="H60" s="30">
        <v>302</v>
      </c>
      <c r="I60" s="30">
        <v>3</v>
      </c>
      <c r="J60" s="30">
        <v>37</v>
      </c>
      <c r="K60" s="30">
        <v>0</v>
      </c>
      <c r="L60" s="30">
        <v>0</v>
      </c>
      <c r="M60" s="28">
        <v>8</v>
      </c>
      <c r="N60" s="30">
        <v>108</v>
      </c>
      <c r="O60" s="30">
        <v>2024</v>
      </c>
      <c r="P60" s="30">
        <v>3</v>
      </c>
      <c r="Q60" s="13">
        <v>54</v>
      </c>
      <c r="R60" s="28">
        <v>0</v>
      </c>
      <c r="S60" s="30">
        <v>0</v>
      </c>
      <c r="T60" s="13">
        <v>0</v>
      </c>
      <c r="U60" s="28">
        <v>0</v>
      </c>
      <c r="V60" s="30">
        <v>2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13">
        <v>46</v>
      </c>
      <c r="AC60" s="30">
        <v>0</v>
      </c>
      <c r="AD60" s="30">
        <v>0</v>
      </c>
      <c r="AE60" s="30">
        <v>15</v>
      </c>
      <c r="AF60" s="28">
        <v>25</v>
      </c>
      <c r="AG60" s="28">
        <v>0</v>
      </c>
      <c r="AH60" s="30">
        <v>0</v>
      </c>
      <c r="AI60" s="30">
        <v>0</v>
      </c>
      <c r="AJ60" s="13">
        <v>0</v>
      </c>
      <c r="AK60" s="28">
        <v>0</v>
      </c>
      <c r="AL60" s="30">
        <v>0</v>
      </c>
      <c r="AM60" s="30">
        <v>0</v>
      </c>
      <c r="AN60" s="31">
        <v>35</v>
      </c>
      <c r="AO60" s="13">
        <v>62</v>
      </c>
      <c r="AP60" s="30">
        <v>1144</v>
      </c>
      <c r="AQ60" s="13">
        <v>2124</v>
      </c>
      <c r="AR60" s="30">
        <v>0</v>
      </c>
      <c r="AS60" s="30">
        <v>63</v>
      </c>
      <c r="AT60" s="30">
        <v>1330</v>
      </c>
      <c r="AU60" s="13">
        <v>545</v>
      </c>
      <c r="AV60" s="13">
        <v>46</v>
      </c>
      <c r="AW60" s="30">
        <v>0</v>
      </c>
      <c r="AX60" s="30">
        <f t="shared" si="0"/>
        <v>0</v>
      </c>
      <c r="AY60" s="30">
        <v>0</v>
      </c>
      <c r="AZ60" s="30">
        <f t="shared" si="1"/>
        <v>0</v>
      </c>
      <c r="BA60" s="30">
        <v>1</v>
      </c>
      <c r="BB60" s="30">
        <v>1</v>
      </c>
      <c r="BC60" s="30">
        <v>0</v>
      </c>
      <c r="BD60" s="30">
        <v>2</v>
      </c>
      <c r="BE60" s="13">
        <v>5</v>
      </c>
      <c r="BF60" s="28">
        <v>0</v>
      </c>
      <c r="BG60" s="13">
        <v>46</v>
      </c>
      <c r="BH60" s="13">
        <v>544</v>
      </c>
      <c r="BI60" s="13">
        <v>0</v>
      </c>
      <c r="BJ60" s="13">
        <v>479</v>
      </c>
      <c r="BK60" s="3"/>
    </row>
    <row r="61" spans="1:63" x14ac:dyDescent="0.2">
      <c r="A61" s="8">
        <v>5409</v>
      </c>
      <c r="B61" s="8" t="s">
        <v>120</v>
      </c>
      <c r="C61" s="30">
        <v>6</v>
      </c>
      <c r="D61" s="28">
        <v>4</v>
      </c>
      <c r="E61" s="30">
        <v>22</v>
      </c>
      <c r="F61" s="30">
        <v>29</v>
      </c>
      <c r="G61" s="30">
        <v>174</v>
      </c>
      <c r="H61" s="30">
        <v>190</v>
      </c>
      <c r="I61" s="30">
        <v>0</v>
      </c>
      <c r="J61" s="30">
        <v>0</v>
      </c>
      <c r="K61" s="30">
        <v>0</v>
      </c>
      <c r="L61" s="30">
        <v>0</v>
      </c>
      <c r="M61" s="28">
        <v>7</v>
      </c>
      <c r="N61" s="30">
        <v>51</v>
      </c>
      <c r="O61" s="30">
        <v>837</v>
      </c>
      <c r="P61" s="30">
        <v>0</v>
      </c>
      <c r="Q61" s="13">
        <v>0</v>
      </c>
      <c r="R61" s="28">
        <v>0</v>
      </c>
      <c r="S61" s="30">
        <v>0</v>
      </c>
      <c r="T61" s="13">
        <v>0</v>
      </c>
      <c r="U61" s="28">
        <v>0</v>
      </c>
      <c r="V61" s="30">
        <v>7</v>
      </c>
      <c r="W61" s="30">
        <v>0</v>
      </c>
      <c r="X61" s="30">
        <v>63</v>
      </c>
      <c r="Y61" s="30">
        <v>13</v>
      </c>
      <c r="Z61" s="30">
        <v>23</v>
      </c>
      <c r="AA61" s="30">
        <v>0</v>
      </c>
      <c r="AB61" s="13">
        <v>0</v>
      </c>
      <c r="AC61" s="30">
        <v>0</v>
      </c>
      <c r="AD61" s="30">
        <v>0</v>
      </c>
      <c r="AE61" s="30">
        <v>12</v>
      </c>
      <c r="AF61" s="28">
        <v>96</v>
      </c>
      <c r="AG61" s="28">
        <v>0</v>
      </c>
      <c r="AH61" s="30">
        <v>3</v>
      </c>
      <c r="AI61" s="30">
        <v>9</v>
      </c>
      <c r="AJ61" s="13">
        <v>0</v>
      </c>
      <c r="AK61" s="28">
        <v>0</v>
      </c>
      <c r="AL61" s="30">
        <v>0</v>
      </c>
      <c r="AM61" s="30">
        <v>0</v>
      </c>
      <c r="AN61" s="31">
        <v>30</v>
      </c>
      <c r="AO61" s="13">
        <v>39</v>
      </c>
      <c r="AP61" s="30">
        <v>611</v>
      </c>
      <c r="AQ61" s="13">
        <v>945</v>
      </c>
      <c r="AR61" s="30">
        <v>3</v>
      </c>
      <c r="AS61" s="30">
        <v>27</v>
      </c>
      <c r="AT61" s="30">
        <v>602</v>
      </c>
      <c r="AU61" s="13">
        <v>153</v>
      </c>
      <c r="AV61" s="13">
        <v>84</v>
      </c>
      <c r="AW61" s="30">
        <v>0</v>
      </c>
      <c r="AX61" s="30">
        <f t="shared" si="0"/>
        <v>0</v>
      </c>
      <c r="AY61" s="30">
        <v>13</v>
      </c>
      <c r="AZ61" s="30">
        <f t="shared" si="1"/>
        <v>6.5</v>
      </c>
      <c r="BA61" s="30">
        <v>0</v>
      </c>
      <c r="BB61" s="30">
        <v>1</v>
      </c>
      <c r="BC61" s="30">
        <v>0</v>
      </c>
      <c r="BD61" s="30">
        <v>1</v>
      </c>
      <c r="BE61" s="13">
        <v>4</v>
      </c>
      <c r="BF61" s="28">
        <v>0</v>
      </c>
      <c r="BG61" s="13">
        <v>125</v>
      </c>
      <c r="BH61" s="13">
        <v>103</v>
      </c>
      <c r="BI61" s="13">
        <v>0</v>
      </c>
      <c r="BJ61" s="13">
        <v>288</v>
      </c>
      <c r="BK61" s="3"/>
    </row>
    <row r="62" spans="1:63" x14ac:dyDescent="0.2">
      <c r="A62" s="8">
        <v>5410</v>
      </c>
      <c r="B62" s="8" t="s">
        <v>121</v>
      </c>
      <c r="C62" s="30">
        <v>7</v>
      </c>
      <c r="D62" s="28">
        <v>1</v>
      </c>
      <c r="E62" s="30">
        <v>2</v>
      </c>
      <c r="F62" s="30">
        <v>0</v>
      </c>
      <c r="G62" s="30">
        <v>21</v>
      </c>
      <c r="H62" s="30">
        <v>21</v>
      </c>
      <c r="I62" s="30">
        <v>0</v>
      </c>
      <c r="J62" s="30">
        <v>0</v>
      </c>
      <c r="K62" s="30">
        <v>0</v>
      </c>
      <c r="L62" s="30">
        <v>0</v>
      </c>
      <c r="M62" s="28">
        <v>1</v>
      </c>
      <c r="N62" s="30">
        <v>7</v>
      </c>
      <c r="O62" s="30">
        <v>88</v>
      </c>
      <c r="P62" s="30">
        <v>0</v>
      </c>
      <c r="Q62" s="13">
        <v>0</v>
      </c>
      <c r="R62" s="28">
        <v>0</v>
      </c>
      <c r="S62" s="30">
        <v>0</v>
      </c>
      <c r="T62" s="13">
        <v>0</v>
      </c>
      <c r="U62" s="28">
        <v>0</v>
      </c>
      <c r="V62" s="30">
        <v>5</v>
      </c>
      <c r="W62" s="30">
        <v>0</v>
      </c>
      <c r="X62" s="30">
        <v>49</v>
      </c>
      <c r="Y62" s="30">
        <v>23</v>
      </c>
      <c r="Z62" s="30">
        <v>0</v>
      </c>
      <c r="AA62" s="30">
        <v>0</v>
      </c>
      <c r="AB62" s="13">
        <v>0</v>
      </c>
      <c r="AC62" s="30">
        <v>0</v>
      </c>
      <c r="AD62" s="30">
        <v>0</v>
      </c>
      <c r="AE62" s="30">
        <v>0</v>
      </c>
      <c r="AF62" s="28">
        <v>21</v>
      </c>
      <c r="AG62" s="28">
        <v>0</v>
      </c>
      <c r="AH62" s="30">
        <v>0</v>
      </c>
      <c r="AI62" s="30">
        <v>0</v>
      </c>
      <c r="AJ62" s="13">
        <v>0</v>
      </c>
      <c r="AK62" s="28">
        <v>0</v>
      </c>
      <c r="AL62" s="30">
        <v>0</v>
      </c>
      <c r="AM62" s="30">
        <v>0</v>
      </c>
      <c r="AN62" s="31">
        <v>0</v>
      </c>
      <c r="AO62" s="13">
        <v>0</v>
      </c>
      <c r="AP62" s="30">
        <v>70</v>
      </c>
      <c r="AQ62" s="13">
        <v>160</v>
      </c>
      <c r="AR62" s="30">
        <v>0</v>
      </c>
      <c r="AS62" s="30">
        <v>6</v>
      </c>
      <c r="AT62" s="30">
        <v>88</v>
      </c>
      <c r="AU62" s="13">
        <v>0</v>
      </c>
      <c r="AV62" s="13">
        <v>72</v>
      </c>
      <c r="AW62" s="30">
        <v>0</v>
      </c>
      <c r="AX62" s="30">
        <f t="shared" si="0"/>
        <v>0</v>
      </c>
      <c r="AY62" s="30">
        <v>0</v>
      </c>
      <c r="AZ62" s="30">
        <f t="shared" si="1"/>
        <v>0</v>
      </c>
      <c r="BA62" s="30">
        <v>0</v>
      </c>
      <c r="BB62" s="30">
        <v>1</v>
      </c>
      <c r="BC62" s="30">
        <v>0</v>
      </c>
      <c r="BD62" s="30">
        <v>0</v>
      </c>
      <c r="BE62" s="13">
        <v>2</v>
      </c>
      <c r="BF62" s="28">
        <v>0</v>
      </c>
      <c r="BG62" s="13">
        <v>72</v>
      </c>
      <c r="BH62" s="13">
        <v>0</v>
      </c>
      <c r="BI62" s="13">
        <v>0</v>
      </c>
      <c r="BJ62" s="13">
        <v>34</v>
      </c>
      <c r="BK62" s="3"/>
    </row>
    <row r="63" spans="1:63" s="35" customFormat="1" x14ac:dyDescent="0.2">
      <c r="A63" s="32">
        <v>5498</v>
      </c>
      <c r="B63" s="32"/>
      <c r="C63" s="33"/>
      <c r="D63" s="34">
        <f t="shared" ref="D63:AG63" si="11">SUM(D53:D62)</f>
        <v>73</v>
      </c>
      <c r="E63" s="34">
        <f t="shared" si="11"/>
        <v>265</v>
      </c>
      <c r="F63" s="34">
        <f>SUM(F53:F62)</f>
        <v>248</v>
      </c>
      <c r="G63" s="34">
        <f t="shared" si="11"/>
        <v>3507</v>
      </c>
      <c r="H63" s="34">
        <f t="shared" si="11"/>
        <v>2927</v>
      </c>
      <c r="I63" s="34">
        <f t="shared" si="11"/>
        <v>20</v>
      </c>
      <c r="J63" s="34">
        <f t="shared" si="11"/>
        <v>304</v>
      </c>
      <c r="K63" s="34">
        <f t="shared" si="11"/>
        <v>0</v>
      </c>
      <c r="L63" s="34">
        <f t="shared" si="11"/>
        <v>0</v>
      </c>
      <c r="M63" s="34">
        <f t="shared" si="11"/>
        <v>65</v>
      </c>
      <c r="N63" s="34">
        <f t="shared" si="11"/>
        <v>807</v>
      </c>
      <c r="O63" s="34">
        <f t="shared" si="11"/>
        <v>15541</v>
      </c>
      <c r="P63" s="34">
        <f t="shared" si="11"/>
        <v>9</v>
      </c>
      <c r="Q63" s="34">
        <f t="shared" si="11"/>
        <v>205</v>
      </c>
      <c r="R63" s="34">
        <f t="shared" si="11"/>
        <v>1</v>
      </c>
      <c r="S63" s="34">
        <f t="shared" si="11"/>
        <v>15</v>
      </c>
      <c r="T63" s="34">
        <f t="shared" si="11"/>
        <v>287</v>
      </c>
      <c r="U63" s="34">
        <f t="shared" si="11"/>
        <v>3</v>
      </c>
      <c r="V63" s="34">
        <f t="shared" si="11"/>
        <v>77</v>
      </c>
      <c r="W63" s="34">
        <f t="shared" si="11"/>
        <v>0</v>
      </c>
      <c r="X63" s="34">
        <f t="shared" si="11"/>
        <v>454</v>
      </c>
      <c r="Y63" s="34">
        <f t="shared" si="11"/>
        <v>374</v>
      </c>
      <c r="Z63" s="34">
        <f t="shared" si="11"/>
        <v>253</v>
      </c>
      <c r="AA63" s="34">
        <f t="shared" si="11"/>
        <v>80</v>
      </c>
      <c r="AB63" s="34">
        <f t="shared" si="11"/>
        <v>177</v>
      </c>
      <c r="AC63" s="34">
        <f t="shared" si="11"/>
        <v>0</v>
      </c>
      <c r="AD63" s="34">
        <f t="shared" si="11"/>
        <v>49</v>
      </c>
      <c r="AE63" s="34">
        <f t="shared" si="11"/>
        <v>95</v>
      </c>
      <c r="AF63" s="34">
        <f t="shared" si="11"/>
        <v>510</v>
      </c>
      <c r="AG63" s="34">
        <f t="shared" si="11"/>
        <v>0</v>
      </c>
      <c r="AH63" s="34">
        <f t="shared" ref="AH63:BI63" si="12">SUM(AH53:AH62)</f>
        <v>5</v>
      </c>
      <c r="AI63" s="34">
        <f t="shared" si="12"/>
        <v>22</v>
      </c>
      <c r="AJ63" s="34">
        <f t="shared" si="12"/>
        <v>0</v>
      </c>
      <c r="AK63" s="34">
        <f t="shared" si="12"/>
        <v>1</v>
      </c>
      <c r="AL63" s="34">
        <f t="shared" si="12"/>
        <v>15</v>
      </c>
      <c r="AM63" s="34">
        <f t="shared" si="12"/>
        <v>386</v>
      </c>
      <c r="AN63" s="34">
        <f t="shared" si="12"/>
        <v>350</v>
      </c>
      <c r="AO63" s="34">
        <f t="shared" si="12"/>
        <v>509</v>
      </c>
      <c r="AP63" s="34">
        <f t="shared" si="12"/>
        <v>10233</v>
      </c>
      <c r="AQ63" s="34">
        <f t="shared" si="12"/>
        <v>17348</v>
      </c>
      <c r="AR63" s="34">
        <f t="shared" si="12"/>
        <v>22</v>
      </c>
      <c r="AS63" s="34">
        <f t="shared" si="12"/>
        <v>380</v>
      </c>
      <c r="AT63" s="34">
        <f t="shared" si="12"/>
        <v>8213</v>
      </c>
      <c r="AU63" s="34">
        <f t="shared" si="12"/>
        <v>3936</v>
      </c>
      <c r="AV63" s="34">
        <f t="shared" si="12"/>
        <v>986</v>
      </c>
      <c r="AW63" s="34">
        <f t="shared" si="12"/>
        <v>83</v>
      </c>
      <c r="AX63" s="34">
        <f t="shared" si="12"/>
        <v>41.5</v>
      </c>
      <c r="AY63" s="34">
        <f>SUM(AY53:AY62)</f>
        <v>158</v>
      </c>
      <c r="AZ63" s="34">
        <f>SUM(AZ53:AZ62)</f>
        <v>79</v>
      </c>
      <c r="BA63" s="34">
        <f t="shared" si="12"/>
        <v>4</v>
      </c>
      <c r="BB63" s="34">
        <f t="shared" si="12"/>
        <v>16</v>
      </c>
      <c r="BC63" s="34">
        <f t="shared" si="12"/>
        <v>5</v>
      </c>
      <c r="BD63" s="34">
        <f t="shared" si="12"/>
        <v>11</v>
      </c>
      <c r="BE63" s="34">
        <f t="shared" si="12"/>
        <v>24</v>
      </c>
      <c r="BF63" s="34">
        <f>SUM(BF53:BF62)</f>
        <v>64</v>
      </c>
      <c r="BG63" s="34">
        <f t="shared" si="12"/>
        <v>1638</v>
      </c>
      <c r="BH63" s="34">
        <f t="shared" si="12"/>
        <v>3265</v>
      </c>
      <c r="BI63" s="34">
        <f t="shared" si="12"/>
        <v>170</v>
      </c>
      <c r="BJ63" s="34">
        <f t="shared" ref="BJ63" si="13">SUM(BJ53:BJ62)</f>
        <v>4425</v>
      </c>
    </row>
    <row r="64" spans="1:63" x14ac:dyDescent="0.2">
      <c r="A64" s="7">
        <v>5499</v>
      </c>
      <c r="B64" s="7" t="s">
        <v>122</v>
      </c>
      <c r="C64" s="3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30">
        <f t="shared" si="0"/>
        <v>0</v>
      </c>
      <c r="AY64" s="28"/>
      <c r="AZ64" s="30">
        <f t="shared" si="1"/>
        <v>0</v>
      </c>
      <c r="BA64" s="28"/>
      <c r="BB64" s="28"/>
      <c r="BC64" s="28"/>
      <c r="BD64" s="28"/>
      <c r="BE64" s="28"/>
      <c r="BF64" s="28"/>
      <c r="BG64" s="28"/>
      <c r="BH64" s="28"/>
      <c r="BI64" s="28"/>
      <c r="BJ64" s="13">
        <v>0</v>
      </c>
      <c r="BK64" s="3"/>
    </row>
    <row r="65" spans="1:63" x14ac:dyDescent="0.2">
      <c r="A65" s="8">
        <v>5501</v>
      </c>
      <c r="B65" s="8" t="s">
        <v>123</v>
      </c>
      <c r="C65" s="30">
        <v>8</v>
      </c>
      <c r="D65" s="28">
        <v>1</v>
      </c>
      <c r="E65" s="30">
        <v>5</v>
      </c>
      <c r="F65" s="30">
        <v>15</v>
      </c>
      <c r="G65" s="30">
        <v>48</v>
      </c>
      <c r="H65" s="30">
        <v>48</v>
      </c>
      <c r="I65" s="30">
        <v>1</v>
      </c>
      <c r="J65" s="30">
        <v>21</v>
      </c>
      <c r="K65" s="30">
        <v>0</v>
      </c>
      <c r="L65" s="30">
        <v>0</v>
      </c>
      <c r="M65" s="28">
        <v>3</v>
      </c>
      <c r="N65" s="30">
        <v>24</v>
      </c>
      <c r="O65" s="30">
        <v>440</v>
      </c>
      <c r="P65" s="30">
        <v>0</v>
      </c>
      <c r="Q65" s="13">
        <v>0</v>
      </c>
      <c r="R65" s="28">
        <v>0</v>
      </c>
      <c r="S65" s="30">
        <v>0</v>
      </c>
      <c r="T65" s="13">
        <v>0</v>
      </c>
      <c r="U65" s="28">
        <v>0</v>
      </c>
      <c r="V65" s="30">
        <v>4</v>
      </c>
      <c r="W65" s="30">
        <v>69</v>
      </c>
      <c r="X65" s="30">
        <v>0</v>
      </c>
      <c r="Y65" s="30">
        <v>0</v>
      </c>
      <c r="Z65" s="30">
        <v>0</v>
      </c>
      <c r="AA65" s="30">
        <v>0</v>
      </c>
      <c r="AB65" s="13">
        <v>0</v>
      </c>
      <c r="AC65" s="30">
        <v>0</v>
      </c>
      <c r="AD65" s="30">
        <v>0</v>
      </c>
      <c r="AE65" s="30">
        <v>1</v>
      </c>
      <c r="AF65" s="28">
        <v>52</v>
      </c>
      <c r="AG65" s="28">
        <v>0</v>
      </c>
      <c r="AH65" s="30">
        <v>0</v>
      </c>
      <c r="AI65" s="30">
        <v>0</v>
      </c>
      <c r="AJ65" s="13">
        <v>0</v>
      </c>
      <c r="AK65" s="28">
        <v>0</v>
      </c>
      <c r="AL65" s="30">
        <v>0</v>
      </c>
      <c r="AM65" s="30">
        <v>0</v>
      </c>
      <c r="AN65" s="31">
        <v>0</v>
      </c>
      <c r="AO65" s="13">
        <v>44</v>
      </c>
      <c r="AP65" s="30">
        <v>269</v>
      </c>
      <c r="AQ65" s="13">
        <v>509</v>
      </c>
      <c r="AR65" s="30">
        <v>2</v>
      </c>
      <c r="AS65" s="30">
        <v>7</v>
      </c>
      <c r="AT65" s="30">
        <v>170</v>
      </c>
      <c r="AU65" s="13">
        <v>83</v>
      </c>
      <c r="AV65" s="13">
        <v>69</v>
      </c>
      <c r="AW65" s="30">
        <v>0</v>
      </c>
      <c r="AX65" s="30">
        <f t="shared" si="0"/>
        <v>0</v>
      </c>
      <c r="AY65" s="30">
        <v>45</v>
      </c>
      <c r="AZ65" s="30">
        <f t="shared" si="1"/>
        <v>22.5</v>
      </c>
      <c r="BA65" s="30">
        <v>1</v>
      </c>
      <c r="BB65" s="30">
        <v>0</v>
      </c>
      <c r="BC65" s="30">
        <v>0</v>
      </c>
      <c r="BD65" s="30">
        <v>0</v>
      </c>
      <c r="BE65" s="13">
        <v>0</v>
      </c>
      <c r="BF65" s="28">
        <v>0</v>
      </c>
      <c r="BG65" s="13">
        <v>86</v>
      </c>
      <c r="BH65" s="13">
        <v>66</v>
      </c>
      <c r="BI65" s="13">
        <v>0</v>
      </c>
      <c r="BJ65" s="13">
        <v>74</v>
      </c>
      <c r="BK65" s="3"/>
    </row>
    <row r="66" spans="1:63" x14ac:dyDescent="0.2">
      <c r="A66" s="8">
        <v>5502</v>
      </c>
      <c r="B66" s="8" t="s">
        <v>124</v>
      </c>
      <c r="C66" s="30">
        <v>8</v>
      </c>
      <c r="D66" s="28">
        <v>1</v>
      </c>
      <c r="E66" s="30">
        <v>1</v>
      </c>
      <c r="F66" s="30">
        <v>0</v>
      </c>
      <c r="G66" s="30">
        <v>10</v>
      </c>
      <c r="H66" s="30">
        <v>8</v>
      </c>
      <c r="I66" s="30">
        <v>0</v>
      </c>
      <c r="J66" s="30">
        <v>0</v>
      </c>
      <c r="K66" s="30">
        <v>0</v>
      </c>
      <c r="L66" s="30">
        <v>0</v>
      </c>
      <c r="M66" s="28">
        <v>1</v>
      </c>
      <c r="N66" s="30">
        <v>7</v>
      </c>
      <c r="O66" s="30">
        <v>63</v>
      </c>
      <c r="P66" s="30">
        <v>0</v>
      </c>
      <c r="Q66" s="13">
        <v>0</v>
      </c>
      <c r="R66" s="28">
        <v>0</v>
      </c>
      <c r="S66" s="30">
        <v>0</v>
      </c>
      <c r="T66" s="13">
        <v>0</v>
      </c>
      <c r="U66" s="28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13">
        <v>0</v>
      </c>
      <c r="AC66" s="30">
        <v>0</v>
      </c>
      <c r="AD66" s="30">
        <v>0</v>
      </c>
      <c r="AE66" s="30">
        <v>0</v>
      </c>
      <c r="AF66" s="28">
        <v>0</v>
      </c>
      <c r="AG66" s="28">
        <v>0</v>
      </c>
      <c r="AH66" s="30">
        <v>0</v>
      </c>
      <c r="AI66" s="30">
        <v>0</v>
      </c>
      <c r="AJ66" s="13">
        <v>0</v>
      </c>
      <c r="AK66" s="28">
        <v>0</v>
      </c>
      <c r="AL66" s="30">
        <v>0</v>
      </c>
      <c r="AM66" s="30">
        <v>0</v>
      </c>
      <c r="AN66" s="31">
        <v>0</v>
      </c>
      <c r="AO66" s="13">
        <v>0</v>
      </c>
      <c r="AP66" s="30">
        <v>46</v>
      </c>
      <c r="AQ66" s="13">
        <v>63</v>
      </c>
      <c r="AR66" s="30">
        <v>0</v>
      </c>
      <c r="AS66" s="30">
        <v>2</v>
      </c>
      <c r="AT66" s="30">
        <v>49</v>
      </c>
      <c r="AU66" s="13">
        <v>0</v>
      </c>
      <c r="AV66" s="13">
        <v>0</v>
      </c>
      <c r="AW66" s="30">
        <v>0</v>
      </c>
      <c r="AX66" s="30">
        <f t="shared" si="0"/>
        <v>0</v>
      </c>
      <c r="AY66" s="30">
        <v>0</v>
      </c>
      <c r="AZ66" s="30">
        <f t="shared" si="1"/>
        <v>0</v>
      </c>
      <c r="BA66" s="30">
        <v>0</v>
      </c>
      <c r="BB66" s="30">
        <v>0</v>
      </c>
      <c r="BC66" s="30">
        <v>0</v>
      </c>
      <c r="BD66" s="30">
        <v>0</v>
      </c>
      <c r="BE66" s="13">
        <v>0</v>
      </c>
      <c r="BF66" s="28">
        <v>0</v>
      </c>
      <c r="BG66" s="13">
        <v>0</v>
      </c>
      <c r="BH66" s="13">
        <v>0</v>
      </c>
      <c r="BI66" s="13">
        <v>0</v>
      </c>
      <c r="BJ66" s="13">
        <v>11</v>
      </c>
      <c r="BK66" s="3"/>
    </row>
    <row r="67" spans="1:63" x14ac:dyDescent="0.2">
      <c r="A67" s="8">
        <v>5503</v>
      </c>
      <c r="B67" s="8" t="s">
        <v>125</v>
      </c>
      <c r="C67" s="30">
        <v>8</v>
      </c>
      <c r="D67" s="28">
        <v>2</v>
      </c>
      <c r="E67" s="30">
        <v>5</v>
      </c>
      <c r="F67" s="30">
        <v>0</v>
      </c>
      <c r="G67" s="30">
        <v>65</v>
      </c>
      <c r="H67" s="30">
        <v>37</v>
      </c>
      <c r="I67" s="30">
        <v>0</v>
      </c>
      <c r="J67" s="30">
        <v>0</v>
      </c>
      <c r="K67" s="30">
        <v>0</v>
      </c>
      <c r="L67" s="30">
        <v>0</v>
      </c>
      <c r="M67" s="28">
        <v>1</v>
      </c>
      <c r="N67" s="30">
        <v>9</v>
      </c>
      <c r="O67" s="30">
        <v>137</v>
      </c>
      <c r="P67" s="30">
        <v>0</v>
      </c>
      <c r="Q67" s="13">
        <v>0</v>
      </c>
      <c r="R67" s="28">
        <v>0</v>
      </c>
      <c r="S67" s="30">
        <v>0</v>
      </c>
      <c r="T67" s="13">
        <v>0</v>
      </c>
      <c r="U67" s="28">
        <v>0</v>
      </c>
      <c r="V67" s="30">
        <v>3</v>
      </c>
      <c r="W67" s="30">
        <v>0</v>
      </c>
      <c r="X67" s="30">
        <v>52</v>
      </c>
      <c r="Y67" s="30">
        <v>0</v>
      </c>
      <c r="Z67" s="30">
        <v>0</v>
      </c>
      <c r="AA67" s="30">
        <v>0</v>
      </c>
      <c r="AB67" s="13">
        <v>0</v>
      </c>
      <c r="AC67" s="30">
        <v>0</v>
      </c>
      <c r="AD67" s="30">
        <v>0</v>
      </c>
      <c r="AE67" s="30">
        <v>0</v>
      </c>
      <c r="AF67" s="28">
        <v>3</v>
      </c>
      <c r="AG67" s="28">
        <v>0</v>
      </c>
      <c r="AH67" s="30">
        <v>0</v>
      </c>
      <c r="AI67" s="30">
        <v>0</v>
      </c>
      <c r="AJ67" s="13">
        <v>0</v>
      </c>
      <c r="AK67" s="28">
        <v>0</v>
      </c>
      <c r="AL67" s="30">
        <v>0</v>
      </c>
      <c r="AM67" s="30">
        <v>0</v>
      </c>
      <c r="AN67" s="31">
        <v>24</v>
      </c>
      <c r="AO67" s="13">
        <v>29</v>
      </c>
      <c r="AP67" s="30">
        <v>91</v>
      </c>
      <c r="AQ67" s="13">
        <v>187</v>
      </c>
      <c r="AR67" s="30">
        <v>0</v>
      </c>
      <c r="AS67" s="30">
        <v>4</v>
      </c>
      <c r="AT67" s="30">
        <v>93</v>
      </c>
      <c r="AU67" s="13">
        <v>30</v>
      </c>
      <c r="AV67" s="13">
        <v>52</v>
      </c>
      <c r="AW67" s="30">
        <v>0</v>
      </c>
      <c r="AX67" s="30">
        <f t="shared" si="0"/>
        <v>0</v>
      </c>
      <c r="AY67" s="30">
        <v>0</v>
      </c>
      <c r="AZ67" s="30">
        <f t="shared" si="1"/>
        <v>0</v>
      </c>
      <c r="BA67" s="30">
        <v>0</v>
      </c>
      <c r="BB67" s="30">
        <v>0</v>
      </c>
      <c r="BC67" s="30">
        <v>0</v>
      </c>
      <c r="BD67" s="30">
        <v>1</v>
      </c>
      <c r="BE67" s="13">
        <v>2</v>
      </c>
      <c r="BF67" s="28">
        <v>2</v>
      </c>
      <c r="BG67" s="13">
        <v>52</v>
      </c>
      <c r="BH67" s="13">
        <v>30</v>
      </c>
      <c r="BI67" s="13">
        <v>0</v>
      </c>
      <c r="BJ67" s="13">
        <v>61</v>
      </c>
      <c r="BK67" s="3"/>
    </row>
    <row r="68" spans="1:63" x14ac:dyDescent="0.2">
      <c r="A68" s="8">
        <v>5504</v>
      </c>
      <c r="B68" s="8" t="s">
        <v>126</v>
      </c>
      <c r="C68" s="30">
        <v>4</v>
      </c>
      <c r="D68" s="28">
        <v>8</v>
      </c>
      <c r="E68" s="30">
        <v>63</v>
      </c>
      <c r="F68" s="30">
        <v>97</v>
      </c>
      <c r="G68" s="30">
        <v>731</v>
      </c>
      <c r="H68" s="30">
        <v>615</v>
      </c>
      <c r="I68" s="30">
        <v>4</v>
      </c>
      <c r="J68" s="30">
        <v>66</v>
      </c>
      <c r="K68" s="30">
        <v>1</v>
      </c>
      <c r="L68" s="30">
        <v>7</v>
      </c>
      <c r="M68" s="28">
        <v>11</v>
      </c>
      <c r="N68" s="30">
        <v>194</v>
      </c>
      <c r="O68" s="30">
        <v>4133</v>
      </c>
      <c r="P68" s="30">
        <v>5</v>
      </c>
      <c r="Q68" s="13">
        <v>98</v>
      </c>
      <c r="R68" s="28">
        <v>0</v>
      </c>
      <c r="S68" s="30">
        <v>0</v>
      </c>
      <c r="T68" s="13">
        <v>0</v>
      </c>
      <c r="U68" s="28">
        <v>1</v>
      </c>
      <c r="V68" s="30">
        <v>5</v>
      </c>
      <c r="W68" s="30">
        <v>0</v>
      </c>
      <c r="X68" s="30">
        <v>58</v>
      </c>
      <c r="Y68" s="30">
        <v>14</v>
      </c>
      <c r="Z68" s="30">
        <v>0</v>
      </c>
      <c r="AA68" s="30">
        <v>0</v>
      </c>
      <c r="AB68" s="13">
        <v>0</v>
      </c>
      <c r="AC68" s="30">
        <v>0</v>
      </c>
      <c r="AD68" s="30">
        <v>51</v>
      </c>
      <c r="AE68" s="30">
        <v>13</v>
      </c>
      <c r="AF68" s="28">
        <v>67</v>
      </c>
      <c r="AG68" s="28">
        <v>0</v>
      </c>
      <c r="AH68" s="30">
        <v>0</v>
      </c>
      <c r="AI68" s="30">
        <v>0</v>
      </c>
      <c r="AJ68" s="13">
        <v>0</v>
      </c>
      <c r="AK68" s="28">
        <v>1</v>
      </c>
      <c r="AL68" s="30">
        <v>3</v>
      </c>
      <c r="AM68" s="30">
        <v>64</v>
      </c>
      <c r="AN68" s="31">
        <v>84</v>
      </c>
      <c r="AO68" s="13">
        <v>148</v>
      </c>
      <c r="AP68" s="30">
        <v>2256</v>
      </c>
      <c r="AQ68" s="13">
        <v>4302</v>
      </c>
      <c r="AR68" s="30">
        <v>0</v>
      </c>
      <c r="AS68" s="30">
        <v>54</v>
      </c>
      <c r="AT68" s="30">
        <v>1235</v>
      </c>
      <c r="AU68" s="13">
        <v>1385</v>
      </c>
      <c r="AV68" s="13">
        <v>72</v>
      </c>
      <c r="AW68" s="30">
        <v>0</v>
      </c>
      <c r="AX68" s="30">
        <f t="shared" si="0"/>
        <v>0</v>
      </c>
      <c r="AY68" s="30">
        <v>14</v>
      </c>
      <c r="AZ68" s="30">
        <f t="shared" si="1"/>
        <v>7</v>
      </c>
      <c r="BA68" s="30">
        <v>2</v>
      </c>
      <c r="BB68" s="30">
        <v>2</v>
      </c>
      <c r="BC68" s="30">
        <v>0</v>
      </c>
      <c r="BD68" s="30">
        <v>7</v>
      </c>
      <c r="BE68" s="13">
        <v>3</v>
      </c>
      <c r="BF68" s="28">
        <v>26</v>
      </c>
      <c r="BG68" s="13">
        <v>72</v>
      </c>
      <c r="BH68" s="13">
        <v>1380</v>
      </c>
      <c r="BI68" s="13">
        <v>70</v>
      </c>
      <c r="BJ68" s="13">
        <v>914</v>
      </c>
      <c r="BK68" s="3"/>
    </row>
    <row r="69" spans="1:63" x14ac:dyDescent="0.2">
      <c r="A69" s="8">
        <v>5505</v>
      </c>
      <c r="B69" s="8" t="s">
        <v>127</v>
      </c>
      <c r="C69" s="30">
        <v>8</v>
      </c>
      <c r="D69" s="28">
        <v>1</v>
      </c>
      <c r="E69" s="30">
        <v>4</v>
      </c>
      <c r="F69" s="30">
        <v>12</v>
      </c>
      <c r="G69" s="30">
        <v>11</v>
      </c>
      <c r="H69" s="30">
        <v>21</v>
      </c>
      <c r="I69" s="30">
        <v>0</v>
      </c>
      <c r="J69" s="30">
        <v>0</v>
      </c>
      <c r="K69" s="30">
        <v>0</v>
      </c>
      <c r="L69" s="30">
        <v>0</v>
      </c>
      <c r="M69" s="28">
        <v>1</v>
      </c>
      <c r="N69" s="30">
        <v>7</v>
      </c>
      <c r="O69" s="30">
        <v>46</v>
      </c>
      <c r="P69" s="30">
        <v>0</v>
      </c>
      <c r="Q69" s="13">
        <v>0</v>
      </c>
      <c r="R69" s="28">
        <v>0</v>
      </c>
      <c r="S69" s="30">
        <v>0</v>
      </c>
      <c r="T69" s="13">
        <v>0</v>
      </c>
      <c r="U69" s="28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13">
        <v>0</v>
      </c>
      <c r="AC69" s="30">
        <v>0</v>
      </c>
      <c r="AD69" s="30">
        <v>0</v>
      </c>
      <c r="AE69" s="30">
        <v>0</v>
      </c>
      <c r="AF69" s="28">
        <v>0</v>
      </c>
      <c r="AG69" s="28">
        <v>0</v>
      </c>
      <c r="AH69" s="30">
        <v>0</v>
      </c>
      <c r="AI69" s="30">
        <v>0</v>
      </c>
      <c r="AJ69" s="13">
        <v>0</v>
      </c>
      <c r="AK69" s="28">
        <v>0</v>
      </c>
      <c r="AL69" s="30">
        <v>0</v>
      </c>
      <c r="AM69" s="30">
        <v>0</v>
      </c>
      <c r="AN69" s="31">
        <v>0</v>
      </c>
      <c r="AO69" s="13">
        <v>14</v>
      </c>
      <c r="AP69" s="30">
        <v>44</v>
      </c>
      <c r="AQ69" s="13">
        <v>46</v>
      </c>
      <c r="AR69" s="30">
        <v>0</v>
      </c>
      <c r="AS69" s="30">
        <v>2</v>
      </c>
      <c r="AT69" s="30">
        <v>42</v>
      </c>
      <c r="AU69" s="13">
        <v>0</v>
      </c>
      <c r="AV69" s="13">
        <v>0</v>
      </c>
      <c r="AW69" s="30">
        <v>0</v>
      </c>
      <c r="AX69" s="30">
        <f t="shared" si="0"/>
        <v>0</v>
      </c>
      <c r="AY69" s="30">
        <v>0</v>
      </c>
      <c r="AZ69" s="30">
        <f t="shared" si="1"/>
        <v>0</v>
      </c>
      <c r="BA69" s="30">
        <v>0</v>
      </c>
      <c r="BB69" s="30">
        <v>0</v>
      </c>
      <c r="BC69" s="30">
        <v>0</v>
      </c>
      <c r="BD69" s="30">
        <v>0</v>
      </c>
      <c r="BE69" s="13">
        <v>0</v>
      </c>
      <c r="BF69" s="28">
        <v>0</v>
      </c>
      <c r="BG69" s="13">
        <v>0</v>
      </c>
      <c r="BH69" s="13">
        <v>0</v>
      </c>
      <c r="BI69" s="13">
        <v>0</v>
      </c>
      <c r="BJ69" s="13">
        <v>27</v>
      </c>
      <c r="BK69" s="3"/>
    </row>
    <row r="70" spans="1:63" x14ac:dyDescent="0.2">
      <c r="A70" s="8">
        <v>5506</v>
      </c>
      <c r="B70" s="8" t="s">
        <v>128</v>
      </c>
      <c r="C70" s="30">
        <v>8</v>
      </c>
      <c r="D70" s="28">
        <v>3</v>
      </c>
      <c r="E70" s="30">
        <v>9</v>
      </c>
      <c r="F70" s="30">
        <v>35</v>
      </c>
      <c r="G70" s="30">
        <v>63</v>
      </c>
      <c r="H70" s="30">
        <v>82</v>
      </c>
      <c r="I70" s="30">
        <v>0</v>
      </c>
      <c r="J70" s="30">
        <v>0</v>
      </c>
      <c r="K70" s="30">
        <v>0</v>
      </c>
      <c r="L70" s="30">
        <v>0</v>
      </c>
      <c r="M70" s="28">
        <v>3</v>
      </c>
      <c r="N70" s="30">
        <v>26</v>
      </c>
      <c r="O70" s="30">
        <v>342</v>
      </c>
      <c r="P70" s="30">
        <v>0</v>
      </c>
      <c r="Q70" s="13">
        <v>0</v>
      </c>
      <c r="R70" s="28">
        <v>0</v>
      </c>
      <c r="S70" s="30">
        <v>0</v>
      </c>
      <c r="T70" s="13">
        <v>0</v>
      </c>
      <c r="U70" s="28">
        <v>0</v>
      </c>
      <c r="V70" s="30">
        <v>9</v>
      </c>
      <c r="W70" s="30">
        <v>0</v>
      </c>
      <c r="X70" s="30">
        <v>73</v>
      </c>
      <c r="Y70" s="30">
        <v>0</v>
      </c>
      <c r="Z70" s="30">
        <v>0</v>
      </c>
      <c r="AA70" s="30">
        <v>65</v>
      </c>
      <c r="AB70" s="13">
        <v>0</v>
      </c>
      <c r="AC70" s="30">
        <v>0</v>
      </c>
      <c r="AD70" s="30">
        <v>0</v>
      </c>
      <c r="AE70" s="30">
        <v>0</v>
      </c>
      <c r="AF70" s="28">
        <v>25</v>
      </c>
      <c r="AG70" s="28">
        <v>0</v>
      </c>
      <c r="AH70" s="30">
        <v>0</v>
      </c>
      <c r="AI70" s="30">
        <v>0</v>
      </c>
      <c r="AJ70" s="13">
        <v>0</v>
      </c>
      <c r="AK70" s="28">
        <v>0</v>
      </c>
      <c r="AL70" s="30">
        <v>0</v>
      </c>
      <c r="AM70" s="30">
        <v>0</v>
      </c>
      <c r="AN70" s="31">
        <v>0</v>
      </c>
      <c r="AO70" s="13">
        <v>30</v>
      </c>
      <c r="AP70" s="30">
        <v>261</v>
      </c>
      <c r="AQ70" s="13">
        <v>480</v>
      </c>
      <c r="AR70" s="30">
        <v>0</v>
      </c>
      <c r="AS70" s="30">
        <v>11</v>
      </c>
      <c r="AT70" s="30">
        <v>243</v>
      </c>
      <c r="AU70" s="13">
        <v>77</v>
      </c>
      <c r="AV70" s="13">
        <v>73</v>
      </c>
      <c r="AW70" s="30">
        <v>0</v>
      </c>
      <c r="AX70" s="30">
        <f t="shared" si="0"/>
        <v>0</v>
      </c>
      <c r="AY70" s="30">
        <v>0</v>
      </c>
      <c r="AZ70" s="30">
        <f t="shared" si="1"/>
        <v>0</v>
      </c>
      <c r="BA70" s="30">
        <v>0</v>
      </c>
      <c r="BB70" s="30">
        <v>1</v>
      </c>
      <c r="BC70" s="30">
        <v>0</v>
      </c>
      <c r="BD70" s="30">
        <v>0</v>
      </c>
      <c r="BE70" s="13">
        <v>3</v>
      </c>
      <c r="BF70" s="28">
        <v>2</v>
      </c>
      <c r="BG70" s="13">
        <v>150</v>
      </c>
      <c r="BH70" s="13">
        <v>0</v>
      </c>
      <c r="BI70" s="13">
        <v>0</v>
      </c>
      <c r="BJ70" s="13">
        <v>112</v>
      </c>
      <c r="BK70" s="3"/>
    </row>
    <row r="71" spans="1:63" x14ac:dyDescent="0.2">
      <c r="A71" s="8">
        <v>5507</v>
      </c>
      <c r="B71" s="8" t="s">
        <v>129</v>
      </c>
      <c r="C71" s="30">
        <v>8</v>
      </c>
      <c r="D71" s="28">
        <v>1</v>
      </c>
      <c r="E71" s="30">
        <v>4</v>
      </c>
      <c r="F71" s="30">
        <v>9</v>
      </c>
      <c r="G71" s="30">
        <v>32</v>
      </c>
      <c r="H71" s="30">
        <v>24</v>
      </c>
      <c r="I71" s="30">
        <v>0</v>
      </c>
      <c r="J71" s="30">
        <v>0</v>
      </c>
      <c r="K71" s="30">
        <v>0</v>
      </c>
      <c r="L71" s="30">
        <v>0</v>
      </c>
      <c r="M71" s="28">
        <v>1</v>
      </c>
      <c r="N71" s="30">
        <v>9</v>
      </c>
      <c r="O71" s="30">
        <v>139</v>
      </c>
      <c r="P71" s="30">
        <v>0</v>
      </c>
      <c r="Q71" s="13">
        <v>0</v>
      </c>
      <c r="R71" s="28">
        <v>0</v>
      </c>
      <c r="S71" s="30">
        <v>0</v>
      </c>
      <c r="T71" s="13">
        <v>0</v>
      </c>
      <c r="U71" s="28">
        <v>0</v>
      </c>
      <c r="V71" s="30">
        <v>5</v>
      </c>
      <c r="W71" s="30">
        <v>0</v>
      </c>
      <c r="X71" s="30">
        <v>0</v>
      </c>
      <c r="Y71" s="30">
        <v>69</v>
      </c>
      <c r="Z71" s="30">
        <v>0</v>
      </c>
      <c r="AA71" s="30">
        <v>0</v>
      </c>
      <c r="AB71" s="13">
        <v>0</v>
      </c>
      <c r="AC71" s="30">
        <v>0</v>
      </c>
      <c r="AD71" s="30">
        <v>0</v>
      </c>
      <c r="AE71" s="30">
        <v>5</v>
      </c>
      <c r="AF71" s="28">
        <v>2</v>
      </c>
      <c r="AG71" s="28">
        <v>0</v>
      </c>
      <c r="AH71" s="30">
        <v>0</v>
      </c>
      <c r="AI71" s="30">
        <v>0</v>
      </c>
      <c r="AJ71" s="13">
        <v>0</v>
      </c>
      <c r="AK71" s="28">
        <v>0</v>
      </c>
      <c r="AL71" s="30">
        <v>0</v>
      </c>
      <c r="AM71" s="30">
        <v>0</v>
      </c>
      <c r="AN71" s="31">
        <v>23</v>
      </c>
      <c r="AO71" s="13">
        <v>23</v>
      </c>
      <c r="AP71" s="30">
        <v>97</v>
      </c>
      <c r="AQ71" s="13">
        <v>208</v>
      </c>
      <c r="AR71" s="30">
        <v>0</v>
      </c>
      <c r="AS71" s="30">
        <v>6</v>
      </c>
      <c r="AT71" s="30">
        <v>107</v>
      </c>
      <c r="AU71" s="13">
        <v>0</v>
      </c>
      <c r="AV71" s="13">
        <v>72</v>
      </c>
      <c r="AW71" s="30">
        <v>0</v>
      </c>
      <c r="AX71" s="30">
        <f t="shared" si="0"/>
        <v>0</v>
      </c>
      <c r="AY71" s="30">
        <v>0</v>
      </c>
      <c r="AZ71" s="30">
        <f t="shared" si="1"/>
        <v>0</v>
      </c>
      <c r="BA71" s="30">
        <v>1</v>
      </c>
      <c r="BB71" s="30">
        <v>1</v>
      </c>
      <c r="BC71" s="30">
        <v>0</v>
      </c>
      <c r="BD71" s="30">
        <v>0</v>
      </c>
      <c r="BE71" s="13">
        <v>1</v>
      </c>
      <c r="BF71" s="28">
        <v>0</v>
      </c>
      <c r="BG71" s="13">
        <v>69</v>
      </c>
      <c r="BH71" s="13">
        <v>0</v>
      </c>
      <c r="BI71" s="13">
        <v>0</v>
      </c>
      <c r="BJ71" s="13">
        <v>37</v>
      </c>
      <c r="BK71" s="3"/>
    </row>
    <row r="72" spans="1:63" x14ac:dyDescent="0.2">
      <c r="A72" s="8">
        <v>5508</v>
      </c>
      <c r="B72" s="8" t="s">
        <v>130</v>
      </c>
      <c r="C72" s="30">
        <v>8</v>
      </c>
      <c r="D72" s="28">
        <v>1</v>
      </c>
      <c r="E72" s="30">
        <v>2</v>
      </c>
      <c r="F72" s="30">
        <v>0</v>
      </c>
      <c r="G72" s="30">
        <v>16</v>
      </c>
      <c r="H72" s="30">
        <v>11</v>
      </c>
      <c r="I72" s="30">
        <v>0</v>
      </c>
      <c r="J72" s="30">
        <v>0</v>
      </c>
      <c r="K72" s="30">
        <v>0</v>
      </c>
      <c r="L72" s="30">
        <v>0</v>
      </c>
      <c r="M72" s="28">
        <v>1</v>
      </c>
      <c r="N72" s="30">
        <v>4</v>
      </c>
      <c r="O72" s="30">
        <v>20</v>
      </c>
      <c r="P72" s="30">
        <v>0</v>
      </c>
      <c r="Q72" s="13">
        <v>0</v>
      </c>
      <c r="R72" s="28">
        <v>0</v>
      </c>
      <c r="S72" s="30">
        <v>0</v>
      </c>
      <c r="T72" s="13">
        <v>0</v>
      </c>
      <c r="U72" s="28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13">
        <v>0</v>
      </c>
      <c r="AC72" s="30">
        <v>0</v>
      </c>
      <c r="AD72" s="30">
        <v>0</v>
      </c>
      <c r="AE72" s="30">
        <v>0</v>
      </c>
      <c r="AF72" s="28">
        <v>0</v>
      </c>
      <c r="AG72" s="28">
        <v>0</v>
      </c>
      <c r="AH72" s="30">
        <v>0</v>
      </c>
      <c r="AI72" s="30">
        <v>0</v>
      </c>
      <c r="AJ72" s="13">
        <v>0</v>
      </c>
      <c r="AK72" s="28">
        <v>0</v>
      </c>
      <c r="AL72" s="30">
        <v>1</v>
      </c>
      <c r="AM72" s="30">
        <v>9</v>
      </c>
      <c r="AN72" s="31">
        <v>0</v>
      </c>
      <c r="AO72" s="13">
        <v>3</v>
      </c>
      <c r="AP72" s="30">
        <v>17</v>
      </c>
      <c r="AQ72" s="13">
        <v>20</v>
      </c>
      <c r="AR72" s="30">
        <v>0</v>
      </c>
      <c r="AS72" s="30">
        <v>1</v>
      </c>
      <c r="AT72" s="30">
        <v>11</v>
      </c>
      <c r="AU72" s="13">
        <v>0</v>
      </c>
      <c r="AV72" s="13">
        <v>0</v>
      </c>
      <c r="AW72" s="30">
        <v>0</v>
      </c>
      <c r="AX72" s="30">
        <f t="shared" si="0"/>
        <v>0</v>
      </c>
      <c r="AY72" s="30">
        <v>0</v>
      </c>
      <c r="AZ72" s="30">
        <f t="shared" si="1"/>
        <v>0</v>
      </c>
      <c r="BA72" s="30">
        <v>1</v>
      </c>
      <c r="BB72" s="30">
        <v>0</v>
      </c>
      <c r="BC72" s="30">
        <v>1</v>
      </c>
      <c r="BD72" s="30">
        <v>0</v>
      </c>
      <c r="BE72" s="13">
        <v>0</v>
      </c>
      <c r="BF72" s="28">
        <v>0</v>
      </c>
      <c r="BG72" s="13">
        <v>0</v>
      </c>
      <c r="BH72" s="13">
        <v>0</v>
      </c>
      <c r="BI72" s="13">
        <v>0</v>
      </c>
      <c r="BJ72" s="13">
        <v>16</v>
      </c>
      <c r="BK72" s="3"/>
    </row>
    <row r="73" spans="1:63" x14ac:dyDescent="0.2">
      <c r="A73" s="8">
        <v>5509</v>
      </c>
      <c r="B73" s="8" t="s">
        <v>131</v>
      </c>
      <c r="C73" s="30">
        <v>8</v>
      </c>
      <c r="D73" s="28">
        <v>1</v>
      </c>
      <c r="E73" s="30">
        <v>5</v>
      </c>
      <c r="F73" s="30">
        <v>8</v>
      </c>
      <c r="G73" s="30">
        <v>28</v>
      </c>
      <c r="H73" s="30">
        <v>29</v>
      </c>
      <c r="I73" s="30">
        <v>0</v>
      </c>
      <c r="J73" s="30">
        <v>0</v>
      </c>
      <c r="K73" s="30">
        <v>0</v>
      </c>
      <c r="L73" s="30">
        <v>0</v>
      </c>
      <c r="M73" s="28">
        <v>1</v>
      </c>
      <c r="N73" s="30">
        <v>5</v>
      </c>
      <c r="O73" s="30">
        <v>62</v>
      </c>
      <c r="P73" s="30">
        <v>0</v>
      </c>
      <c r="Q73" s="13">
        <v>0</v>
      </c>
      <c r="R73" s="28">
        <v>0</v>
      </c>
      <c r="S73" s="30">
        <v>0</v>
      </c>
      <c r="T73" s="13">
        <v>0</v>
      </c>
      <c r="U73" s="28">
        <v>0</v>
      </c>
      <c r="V73" s="30">
        <v>5</v>
      </c>
      <c r="W73" s="30">
        <v>0</v>
      </c>
      <c r="X73" s="30">
        <v>0</v>
      </c>
      <c r="Y73" s="30">
        <v>0</v>
      </c>
      <c r="Z73" s="30">
        <v>68</v>
      </c>
      <c r="AA73" s="30">
        <v>0</v>
      </c>
      <c r="AB73" s="13">
        <v>0</v>
      </c>
      <c r="AC73" s="30">
        <v>0</v>
      </c>
      <c r="AD73" s="30">
        <v>0</v>
      </c>
      <c r="AE73" s="30">
        <v>0</v>
      </c>
      <c r="AF73" s="28">
        <v>15</v>
      </c>
      <c r="AG73" s="28">
        <v>0</v>
      </c>
      <c r="AH73" s="30">
        <v>0</v>
      </c>
      <c r="AI73" s="30">
        <v>0</v>
      </c>
      <c r="AJ73" s="13">
        <v>0</v>
      </c>
      <c r="AK73" s="28">
        <v>0</v>
      </c>
      <c r="AL73" s="30">
        <v>0</v>
      </c>
      <c r="AM73" s="30">
        <v>0</v>
      </c>
      <c r="AN73" s="31">
        <v>19</v>
      </c>
      <c r="AO73" s="13">
        <v>19</v>
      </c>
      <c r="AP73" s="30">
        <v>53</v>
      </c>
      <c r="AQ73" s="13">
        <v>130</v>
      </c>
      <c r="AR73" s="30">
        <v>0</v>
      </c>
      <c r="AS73" s="30">
        <v>2</v>
      </c>
      <c r="AT73" s="30">
        <v>48</v>
      </c>
      <c r="AU73" s="13">
        <v>68</v>
      </c>
      <c r="AV73" s="13">
        <v>0</v>
      </c>
      <c r="AW73" s="30">
        <v>0</v>
      </c>
      <c r="AX73" s="30">
        <f t="shared" ref="AX73:AX136" si="14">AW73/2</f>
        <v>0</v>
      </c>
      <c r="AY73" s="30">
        <v>0</v>
      </c>
      <c r="AZ73" s="30">
        <f t="shared" ref="AZ73:AZ136" si="15">AY73/2</f>
        <v>0</v>
      </c>
      <c r="BA73" s="30">
        <v>0</v>
      </c>
      <c r="BB73" s="30">
        <v>0</v>
      </c>
      <c r="BC73" s="30">
        <v>0</v>
      </c>
      <c r="BD73" s="30">
        <v>1</v>
      </c>
      <c r="BE73" s="13">
        <v>1</v>
      </c>
      <c r="BF73" s="28">
        <v>0</v>
      </c>
      <c r="BG73" s="13">
        <v>68</v>
      </c>
      <c r="BH73" s="13">
        <v>0</v>
      </c>
      <c r="BI73" s="13">
        <v>0</v>
      </c>
      <c r="BJ73" s="13">
        <v>38</v>
      </c>
      <c r="BK73" s="3"/>
    </row>
    <row r="74" spans="1:63" x14ac:dyDescent="0.2">
      <c r="A74" s="8">
        <v>5510</v>
      </c>
      <c r="B74" s="8" t="s">
        <v>132</v>
      </c>
      <c r="C74" s="30">
        <v>8</v>
      </c>
      <c r="D74" s="28">
        <v>4</v>
      </c>
      <c r="E74" s="30">
        <v>7</v>
      </c>
      <c r="F74" s="30">
        <v>10</v>
      </c>
      <c r="G74" s="30">
        <v>52</v>
      </c>
      <c r="H74" s="30">
        <v>55</v>
      </c>
      <c r="I74" s="30">
        <v>0</v>
      </c>
      <c r="J74" s="30">
        <v>0</v>
      </c>
      <c r="K74" s="30">
        <v>0</v>
      </c>
      <c r="L74" s="30">
        <v>0</v>
      </c>
      <c r="M74" s="28">
        <v>3</v>
      </c>
      <c r="N74" s="30">
        <v>21</v>
      </c>
      <c r="O74" s="30">
        <v>289</v>
      </c>
      <c r="P74" s="30">
        <v>0</v>
      </c>
      <c r="Q74" s="13">
        <v>0</v>
      </c>
      <c r="R74" s="28">
        <v>0</v>
      </c>
      <c r="S74" s="30">
        <v>0</v>
      </c>
      <c r="T74" s="13">
        <v>0</v>
      </c>
      <c r="U74" s="28">
        <v>0</v>
      </c>
      <c r="V74" s="30">
        <v>8</v>
      </c>
      <c r="W74" s="30">
        <v>0</v>
      </c>
      <c r="X74" s="30">
        <v>102</v>
      </c>
      <c r="Y74" s="30">
        <v>0</v>
      </c>
      <c r="Z74" s="30">
        <v>0</v>
      </c>
      <c r="AA74" s="30">
        <v>48</v>
      </c>
      <c r="AB74" s="13">
        <v>0</v>
      </c>
      <c r="AC74" s="30">
        <v>0</v>
      </c>
      <c r="AD74" s="30">
        <v>0</v>
      </c>
      <c r="AE74" s="30">
        <v>1</v>
      </c>
      <c r="AF74" s="28">
        <v>0</v>
      </c>
      <c r="AG74" s="28">
        <v>0</v>
      </c>
      <c r="AH74" s="30">
        <v>0</v>
      </c>
      <c r="AI74" s="30">
        <v>0</v>
      </c>
      <c r="AJ74" s="13">
        <v>0</v>
      </c>
      <c r="AK74" s="28">
        <v>0</v>
      </c>
      <c r="AL74" s="30">
        <v>0</v>
      </c>
      <c r="AM74" s="30">
        <v>0</v>
      </c>
      <c r="AN74" s="31">
        <v>0</v>
      </c>
      <c r="AO74" s="13">
        <v>12</v>
      </c>
      <c r="AP74" s="30">
        <v>201</v>
      </c>
      <c r="AQ74" s="13">
        <v>439</v>
      </c>
      <c r="AR74" s="30">
        <v>0</v>
      </c>
      <c r="AS74" s="30">
        <v>8</v>
      </c>
      <c r="AT74" s="30">
        <v>193</v>
      </c>
      <c r="AU74" s="13">
        <v>73</v>
      </c>
      <c r="AV74" s="13">
        <v>102</v>
      </c>
      <c r="AW74" s="30">
        <v>0</v>
      </c>
      <c r="AX74" s="30">
        <f t="shared" si="14"/>
        <v>0</v>
      </c>
      <c r="AY74" s="30">
        <v>0</v>
      </c>
      <c r="AZ74" s="30">
        <f t="shared" si="15"/>
        <v>0</v>
      </c>
      <c r="BA74" s="30">
        <v>0</v>
      </c>
      <c r="BB74" s="30">
        <v>0</v>
      </c>
      <c r="BC74" s="30">
        <v>0</v>
      </c>
      <c r="BD74" s="30">
        <v>0</v>
      </c>
      <c r="BE74" s="13">
        <v>0</v>
      </c>
      <c r="BF74" s="28">
        <v>1</v>
      </c>
      <c r="BG74" s="13">
        <v>175</v>
      </c>
      <c r="BH74" s="13">
        <v>0</v>
      </c>
      <c r="BI74" s="13">
        <v>0</v>
      </c>
      <c r="BJ74" s="13">
        <v>72</v>
      </c>
      <c r="BK74" s="3"/>
    </row>
    <row r="75" spans="1:63" x14ac:dyDescent="0.2">
      <c r="A75" s="8">
        <v>5511</v>
      </c>
      <c r="B75" s="8" t="s">
        <v>133</v>
      </c>
      <c r="C75" s="30">
        <v>8</v>
      </c>
      <c r="D75" s="28">
        <v>2</v>
      </c>
      <c r="E75" s="30">
        <v>2</v>
      </c>
      <c r="F75" s="30">
        <v>0</v>
      </c>
      <c r="G75" s="30">
        <v>19</v>
      </c>
      <c r="H75" s="30">
        <v>19</v>
      </c>
      <c r="I75" s="30">
        <v>0</v>
      </c>
      <c r="J75" s="30">
        <v>0</v>
      </c>
      <c r="K75" s="30">
        <v>0</v>
      </c>
      <c r="L75" s="30">
        <v>0</v>
      </c>
      <c r="M75" s="28">
        <v>2</v>
      </c>
      <c r="N75" s="30">
        <v>8</v>
      </c>
      <c r="O75" s="30">
        <v>80</v>
      </c>
      <c r="P75" s="30">
        <v>0</v>
      </c>
      <c r="Q75" s="13">
        <v>0</v>
      </c>
      <c r="R75" s="28">
        <v>0</v>
      </c>
      <c r="S75" s="30">
        <v>0</v>
      </c>
      <c r="T75" s="13">
        <v>0</v>
      </c>
      <c r="U75" s="28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13">
        <v>0</v>
      </c>
      <c r="AC75" s="30">
        <v>0</v>
      </c>
      <c r="AD75" s="30">
        <v>0</v>
      </c>
      <c r="AE75" s="30">
        <v>0</v>
      </c>
      <c r="AF75" s="28">
        <v>0</v>
      </c>
      <c r="AG75" s="28">
        <v>0</v>
      </c>
      <c r="AH75" s="30">
        <v>0</v>
      </c>
      <c r="AI75" s="30">
        <v>0</v>
      </c>
      <c r="AJ75" s="13">
        <v>0</v>
      </c>
      <c r="AK75" s="28">
        <v>0</v>
      </c>
      <c r="AL75" s="30">
        <v>0</v>
      </c>
      <c r="AM75" s="30">
        <v>0</v>
      </c>
      <c r="AN75" s="31">
        <v>0</v>
      </c>
      <c r="AO75" s="13">
        <v>1</v>
      </c>
      <c r="AP75" s="30">
        <v>61</v>
      </c>
      <c r="AQ75" s="13">
        <v>80</v>
      </c>
      <c r="AR75" s="30">
        <v>0</v>
      </c>
      <c r="AS75" s="30">
        <v>3</v>
      </c>
      <c r="AT75" s="30">
        <v>58</v>
      </c>
      <c r="AU75" s="13">
        <v>0</v>
      </c>
      <c r="AV75" s="13">
        <v>0</v>
      </c>
      <c r="AW75" s="30">
        <v>0</v>
      </c>
      <c r="AX75" s="30">
        <f t="shared" si="14"/>
        <v>0</v>
      </c>
      <c r="AY75" s="30">
        <v>0</v>
      </c>
      <c r="AZ75" s="30">
        <f t="shared" si="15"/>
        <v>0</v>
      </c>
      <c r="BA75" s="30">
        <v>1</v>
      </c>
      <c r="BB75" s="30">
        <v>0</v>
      </c>
      <c r="BC75" s="30">
        <v>0</v>
      </c>
      <c r="BD75" s="30">
        <v>0</v>
      </c>
      <c r="BE75" s="13">
        <v>0</v>
      </c>
      <c r="BF75" s="28">
        <v>0</v>
      </c>
      <c r="BG75" s="13">
        <v>0</v>
      </c>
      <c r="BH75" s="13">
        <v>0</v>
      </c>
      <c r="BI75" s="13">
        <v>0</v>
      </c>
      <c r="BJ75" s="13">
        <v>29</v>
      </c>
      <c r="BK75" s="3"/>
    </row>
    <row r="76" spans="1:63" s="35" customFormat="1" x14ac:dyDescent="0.2">
      <c r="A76" s="32">
        <v>5598</v>
      </c>
      <c r="B76" s="32"/>
      <c r="C76" s="33"/>
      <c r="D76" s="34">
        <f t="shared" ref="D76:AG76" si="16">SUM(D65:D75)</f>
        <v>25</v>
      </c>
      <c r="E76" s="34">
        <f t="shared" si="16"/>
        <v>107</v>
      </c>
      <c r="F76" s="34">
        <f>SUM(F65:F75)</f>
        <v>186</v>
      </c>
      <c r="G76" s="34">
        <f t="shared" si="16"/>
        <v>1075</v>
      </c>
      <c r="H76" s="34">
        <f t="shared" si="16"/>
        <v>949</v>
      </c>
      <c r="I76" s="34">
        <f t="shared" si="16"/>
        <v>5</v>
      </c>
      <c r="J76" s="34">
        <f t="shared" si="16"/>
        <v>87</v>
      </c>
      <c r="K76" s="34">
        <f t="shared" si="16"/>
        <v>1</v>
      </c>
      <c r="L76" s="34">
        <f t="shared" si="16"/>
        <v>7</v>
      </c>
      <c r="M76" s="34">
        <f t="shared" si="16"/>
        <v>28</v>
      </c>
      <c r="N76" s="34">
        <f t="shared" si="16"/>
        <v>314</v>
      </c>
      <c r="O76" s="34">
        <f t="shared" si="16"/>
        <v>5751</v>
      </c>
      <c r="P76" s="34">
        <f t="shared" si="16"/>
        <v>5</v>
      </c>
      <c r="Q76" s="34">
        <f t="shared" si="16"/>
        <v>98</v>
      </c>
      <c r="R76" s="34">
        <f t="shared" si="16"/>
        <v>0</v>
      </c>
      <c r="S76" s="34">
        <f t="shared" si="16"/>
        <v>0</v>
      </c>
      <c r="T76" s="34">
        <f t="shared" si="16"/>
        <v>0</v>
      </c>
      <c r="U76" s="34">
        <f t="shared" si="16"/>
        <v>1</v>
      </c>
      <c r="V76" s="34">
        <f t="shared" si="16"/>
        <v>39</v>
      </c>
      <c r="W76" s="34">
        <f t="shared" si="16"/>
        <v>69</v>
      </c>
      <c r="X76" s="34">
        <f t="shared" si="16"/>
        <v>285</v>
      </c>
      <c r="Y76" s="34">
        <f t="shared" si="16"/>
        <v>83</v>
      </c>
      <c r="Z76" s="34">
        <f t="shared" si="16"/>
        <v>68</v>
      </c>
      <c r="AA76" s="34">
        <f t="shared" si="16"/>
        <v>113</v>
      </c>
      <c r="AB76" s="34">
        <f t="shared" si="16"/>
        <v>0</v>
      </c>
      <c r="AC76" s="34">
        <f t="shared" si="16"/>
        <v>0</v>
      </c>
      <c r="AD76" s="34">
        <f t="shared" si="16"/>
        <v>51</v>
      </c>
      <c r="AE76" s="34">
        <f t="shared" si="16"/>
        <v>20</v>
      </c>
      <c r="AF76" s="34">
        <f t="shared" si="16"/>
        <v>164</v>
      </c>
      <c r="AG76" s="34">
        <f t="shared" si="16"/>
        <v>0</v>
      </c>
      <c r="AH76" s="34">
        <f t="shared" ref="AH76:BI76" si="17">SUM(AH65:AH75)</f>
        <v>0</v>
      </c>
      <c r="AI76" s="34">
        <f t="shared" si="17"/>
        <v>0</v>
      </c>
      <c r="AJ76" s="34">
        <f t="shared" si="17"/>
        <v>0</v>
      </c>
      <c r="AK76" s="34">
        <f t="shared" si="17"/>
        <v>1</v>
      </c>
      <c r="AL76" s="34">
        <f t="shared" si="17"/>
        <v>4</v>
      </c>
      <c r="AM76" s="34">
        <f t="shared" si="17"/>
        <v>73</v>
      </c>
      <c r="AN76" s="34">
        <f t="shared" si="17"/>
        <v>150</v>
      </c>
      <c r="AO76" s="34">
        <f t="shared" si="17"/>
        <v>323</v>
      </c>
      <c r="AP76" s="34">
        <f t="shared" si="17"/>
        <v>3396</v>
      </c>
      <c r="AQ76" s="34">
        <f t="shared" si="17"/>
        <v>6464</v>
      </c>
      <c r="AR76" s="34">
        <f t="shared" si="17"/>
        <v>2</v>
      </c>
      <c r="AS76" s="34">
        <f t="shared" si="17"/>
        <v>100</v>
      </c>
      <c r="AT76" s="34">
        <f t="shared" si="17"/>
        <v>2249</v>
      </c>
      <c r="AU76" s="34">
        <f t="shared" si="17"/>
        <v>1716</v>
      </c>
      <c r="AV76" s="34">
        <f t="shared" si="17"/>
        <v>440</v>
      </c>
      <c r="AW76" s="34">
        <f t="shared" si="17"/>
        <v>0</v>
      </c>
      <c r="AX76" s="34">
        <f t="shared" si="17"/>
        <v>0</v>
      </c>
      <c r="AY76" s="34">
        <f>SUM(AY65:AY75)</f>
        <v>59</v>
      </c>
      <c r="AZ76" s="34">
        <f>SUM(AZ65:AZ75)</f>
        <v>29.5</v>
      </c>
      <c r="BA76" s="34">
        <f t="shared" si="17"/>
        <v>6</v>
      </c>
      <c r="BB76" s="34">
        <f t="shared" si="17"/>
        <v>4</v>
      </c>
      <c r="BC76" s="34">
        <f t="shared" si="17"/>
        <v>1</v>
      </c>
      <c r="BD76" s="34">
        <f t="shared" si="17"/>
        <v>9</v>
      </c>
      <c r="BE76" s="34">
        <f t="shared" si="17"/>
        <v>10</v>
      </c>
      <c r="BF76" s="34">
        <f>SUM(BF65:BF75)</f>
        <v>31</v>
      </c>
      <c r="BG76" s="34">
        <f t="shared" si="17"/>
        <v>672</v>
      </c>
      <c r="BH76" s="34">
        <f t="shared" si="17"/>
        <v>1476</v>
      </c>
      <c r="BI76" s="34">
        <f t="shared" si="17"/>
        <v>70</v>
      </c>
      <c r="BJ76" s="34">
        <f t="shared" ref="BJ76" si="18">SUM(BJ65:BJ75)</f>
        <v>1391</v>
      </c>
    </row>
    <row r="77" spans="1:63" x14ac:dyDescent="0.2">
      <c r="A77" s="7">
        <v>5599</v>
      </c>
      <c r="B77" s="7" t="s">
        <v>134</v>
      </c>
      <c r="C77" s="30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30">
        <f t="shared" si="14"/>
        <v>0</v>
      </c>
      <c r="AY77" s="28"/>
      <c r="AZ77" s="30">
        <f t="shared" si="15"/>
        <v>0</v>
      </c>
      <c r="BA77" s="28"/>
      <c r="BB77" s="28"/>
      <c r="BC77" s="28"/>
      <c r="BD77" s="28"/>
      <c r="BE77" s="28"/>
      <c r="BF77" s="28"/>
      <c r="BG77" s="28"/>
      <c r="BH77" s="28"/>
      <c r="BI77" s="28"/>
      <c r="BJ77" s="13">
        <v>0</v>
      </c>
      <c r="BK77" s="3"/>
    </row>
    <row r="78" spans="1:63" x14ac:dyDescent="0.2">
      <c r="A78" s="8">
        <v>5601</v>
      </c>
      <c r="B78" s="8" t="s">
        <v>135</v>
      </c>
      <c r="C78" s="30">
        <v>8</v>
      </c>
      <c r="D78" s="28">
        <v>2</v>
      </c>
      <c r="E78" s="30">
        <v>11</v>
      </c>
      <c r="F78" s="30">
        <v>17</v>
      </c>
      <c r="G78" s="30">
        <v>91</v>
      </c>
      <c r="H78" s="30">
        <v>95</v>
      </c>
      <c r="I78" s="30">
        <v>0</v>
      </c>
      <c r="J78" s="30">
        <v>0</v>
      </c>
      <c r="K78" s="30">
        <v>0</v>
      </c>
      <c r="L78" s="30">
        <v>0</v>
      </c>
      <c r="M78" s="28">
        <v>3</v>
      </c>
      <c r="N78" s="30">
        <f>21+1</f>
        <v>22</v>
      </c>
      <c r="O78" s="30">
        <f>397+30</f>
        <v>427</v>
      </c>
      <c r="P78" s="30">
        <v>0</v>
      </c>
      <c r="Q78" s="13">
        <v>0</v>
      </c>
      <c r="R78" s="28">
        <v>0</v>
      </c>
      <c r="S78" s="30">
        <v>0</v>
      </c>
      <c r="T78" s="13">
        <v>0</v>
      </c>
      <c r="U78" s="28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13">
        <v>0</v>
      </c>
      <c r="AC78" s="30">
        <v>0</v>
      </c>
      <c r="AD78" s="30">
        <v>0</v>
      </c>
      <c r="AE78" s="30">
        <v>1</v>
      </c>
      <c r="AF78" s="28">
        <v>14</v>
      </c>
      <c r="AG78" s="28">
        <v>0</v>
      </c>
      <c r="AH78" s="30">
        <v>0</v>
      </c>
      <c r="AI78" s="30">
        <v>0</v>
      </c>
      <c r="AJ78" s="13">
        <v>0</v>
      </c>
      <c r="AK78" s="28">
        <v>0</v>
      </c>
      <c r="AL78" s="30">
        <v>0</v>
      </c>
      <c r="AM78" s="30">
        <v>0</v>
      </c>
      <c r="AN78" s="31">
        <v>27</v>
      </c>
      <c r="AO78" s="13">
        <v>36</v>
      </c>
      <c r="AP78" s="30">
        <v>330</v>
      </c>
      <c r="AQ78" s="13">
        <f>395+30</f>
        <v>425</v>
      </c>
      <c r="AR78" s="30">
        <v>0</v>
      </c>
      <c r="AS78" s="30">
        <v>15</v>
      </c>
      <c r="AT78" s="30">
        <v>320</v>
      </c>
      <c r="AU78" s="13">
        <v>0</v>
      </c>
      <c r="AV78" s="13">
        <v>0</v>
      </c>
      <c r="AW78" s="30">
        <v>0</v>
      </c>
      <c r="AX78" s="30">
        <f t="shared" si="14"/>
        <v>0</v>
      </c>
      <c r="AY78" s="30">
        <v>0</v>
      </c>
      <c r="AZ78" s="30">
        <f t="shared" si="15"/>
        <v>0</v>
      </c>
      <c r="BA78" s="30">
        <v>0</v>
      </c>
      <c r="BB78" s="30">
        <v>0</v>
      </c>
      <c r="BC78" s="30">
        <v>0</v>
      </c>
      <c r="BD78" s="30">
        <v>0</v>
      </c>
      <c r="BE78" s="13">
        <v>0</v>
      </c>
      <c r="BF78" s="28">
        <v>0</v>
      </c>
      <c r="BG78" s="13">
        <v>0</v>
      </c>
      <c r="BH78" s="13">
        <v>0</v>
      </c>
      <c r="BI78" s="13">
        <v>0</v>
      </c>
      <c r="BJ78" s="13">
        <v>142</v>
      </c>
      <c r="BK78" s="3"/>
    </row>
    <row r="79" spans="1:63" x14ac:dyDescent="0.2">
      <c r="A79" s="8">
        <v>5602</v>
      </c>
      <c r="B79" s="8" t="s">
        <v>136</v>
      </c>
      <c r="C79" s="30">
        <v>5</v>
      </c>
      <c r="D79" s="28">
        <v>5</v>
      </c>
      <c r="E79" s="30">
        <v>31</v>
      </c>
      <c r="F79" s="30">
        <v>14</v>
      </c>
      <c r="G79" s="30">
        <v>327</v>
      </c>
      <c r="H79" s="30">
        <v>384</v>
      </c>
      <c r="I79" s="30">
        <v>0</v>
      </c>
      <c r="J79" s="30">
        <v>0</v>
      </c>
      <c r="K79" s="30">
        <v>0</v>
      </c>
      <c r="L79" s="30">
        <v>0</v>
      </c>
      <c r="M79" s="28">
        <v>10</v>
      </c>
      <c r="N79" s="30">
        <v>92</v>
      </c>
      <c r="O79" s="30">
        <v>1820</v>
      </c>
      <c r="P79" s="30">
        <v>0</v>
      </c>
      <c r="Q79" s="13">
        <v>0</v>
      </c>
      <c r="R79" s="28">
        <v>0</v>
      </c>
      <c r="S79" s="30">
        <v>0</v>
      </c>
      <c r="T79" s="13">
        <v>0</v>
      </c>
      <c r="U79" s="28">
        <v>1</v>
      </c>
      <c r="V79" s="30">
        <v>25</v>
      </c>
      <c r="W79" s="30">
        <v>13</v>
      </c>
      <c r="X79" s="30">
        <v>133</v>
      </c>
      <c r="Y79" s="30">
        <v>115</v>
      </c>
      <c r="Z79" s="30">
        <v>112</v>
      </c>
      <c r="AA79" s="30">
        <v>133</v>
      </c>
      <c r="AB79" s="13">
        <v>0</v>
      </c>
      <c r="AC79" s="30">
        <v>0</v>
      </c>
      <c r="AD79" s="30">
        <v>0</v>
      </c>
      <c r="AE79" s="30">
        <v>13</v>
      </c>
      <c r="AF79" s="28">
        <v>124</v>
      </c>
      <c r="AG79" s="28">
        <v>0</v>
      </c>
      <c r="AH79" s="30">
        <v>0</v>
      </c>
      <c r="AI79" s="30">
        <v>0</v>
      </c>
      <c r="AJ79" s="13">
        <v>0</v>
      </c>
      <c r="AK79" s="28">
        <v>0</v>
      </c>
      <c r="AL79" s="30">
        <v>0</v>
      </c>
      <c r="AM79" s="30">
        <v>0</v>
      </c>
      <c r="AN79" s="31">
        <v>86</v>
      </c>
      <c r="AO79" s="13">
        <v>151</v>
      </c>
      <c r="AP79" s="30">
        <v>1253</v>
      </c>
      <c r="AQ79" s="13">
        <v>2326</v>
      </c>
      <c r="AR79" s="30">
        <v>5</v>
      </c>
      <c r="AS79" s="30">
        <v>37</v>
      </c>
      <c r="AT79" s="30">
        <v>843</v>
      </c>
      <c r="AU79" s="13">
        <v>465</v>
      </c>
      <c r="AV79" s="13">
        <v>261</v>
      </c>
      <c r="AW79" s="30">
        <v>20</v>
      </c>
      <c r="AX79" s="30">
        <f t="shared" si="14"/>
        <v>10</v>
      </c>
      <c r="AY79" s="30">
        <v>34</v>
      </c>
      <c r="AZ79" s="30">
        <f t="shared" si="15"/>
        <v>17</v>
      </c>
      <c r="BA79" s="30">
        <v>0</v>
      </c>
      <c r="BB79" s="30">
        <v>0</v>
      </c>
      <c r="BC79" s="30">
        <v>0</v>
      </c>
      <c r="BD79" s="30">
        <v>0</v>
      </c>
      <c r="BE79" s="13">
        <v>0</v>
      </c>
      <c r="BF79" s="28">
        <v>0</v>
      </c>
      <c r="BG79" s="13">
        <v>528</v>
      </c>
      <c r="BH79" s="13">
        <v>198</v>
      </c>
      <c r="BI79" s="13">
        <v>0</v>
      </c>
      <c r="BJ79" s="13">
        <v>548</v>
      </c>
      <c r="BK79" s="3"/>
    </row>
    <row r="80" spans="1:63" x14ac:dyDescent="0.2">
      <c r="A80" s="8">
        <v>5603</v>
      </c>
      <c r="B80" s="8" t="s">
        <v>137</v>
      </c>
      <c r="C80" s="30">
        <v>4</v>
      </c>
      <c r="D80" s="28">
        <v>16</v>
      </c>
      <c r="E80" s="30">
        <v>97</v>
      </c>
      <c r="F80" s="30">
        <v>272</v>
      </c>
      <c r="G80" s="30">
        <v>1067</v>
      </c>
      <c r="H80" s="30">
        <v>1011</v>
      </c>
      <c r="I80" s="30">
        <v>1</v>
      </c>
      <c r="J80" s="30">
        <v>22</v>
      </c>
      <c r="K80" s="30">
        <v>0</v>
      </c>
      <c r="L80" s="30">
        <v>0</v>
      </c>
      <c r="M80" s="28">
        <v>15</v>
      </c>
      <c r="N80" s="30">
        <v>247</v>
      </c>
      <c r="O80" s="30">
        <v>5675</v>
      </c>
      <c r="P80" s="30">
        <v>6</v>
      </c>
      <c r="Q80" s="13">
        <v>93</v>
      </c>
      <c r="R80" s="28">
        <v>1</v>
      </c>
      <c r="S80" s="30">
        <v>11</v>
      </c>
      <c r="T80" s="13">
        <v>223</v>
      </c>
      <c r="U80" s="28">
        <v>2</v>
      </c>
      <c r="V80" s="30">
        <v>39</v>
      </c>
      <c r="W80" s="30">
        <v>15</v>
      </c>
      <c r="X80" s="30">
        <v>0</v>
      </c>
      <c r="Y80" s="30">
        <v>227</v>
      </c>
      <c r="Z80" s="30">
        <v>357</v>
      </c>
      <c r="AA80" s="30">
        <v>129</v>
      </c>
      <c r="AB80" s="13">
        <v>67</v>
      </c>
      <c r="AC80" s="30">
        <v>0</v>
      </c>
      <c r="AD80" s="30">
        <v>0</v>
      </c>
      <c r="AE80" s="30">
        <v>8</v>
      </c>
      <c r="AF80" s="28">
        <v>122</v>
      </c>
      <c r="AG80" s="28">
        <v>0</v>
      </c>
      <c r="AH80" s="30">
        <v>1</v>
      </c>
      <c r="AI80" s="30">
        <v>9</v>
      </c>
      <c r="AJ80" s="13">
        <v>0</v>
      </c>
      <c r="AK80" s="28">
        <v>1</v>
      </c>
      <c r="AL80" s="30">
        <v>3</v>
      </c>
      <c r="AM80" s="30">
        <v>55</v>
      </c>
      <c r="AN80" s="31">
        <v>202</v>
      </c>
      <c r="AO80" s="13">
        <v>244</v>
      </c>
      <c r="AP80" s="30">
        <v>3258</v>
      </c>
      <c r="AQ80" s="13">
        <v>6791</v>
      </c>
      <c r="AR80" s="30">
        <v>0</v>
      </c>
      <c r="AS80" s="30">
        <v>105</v>
      </c>
      <c r="AT80" s="30">
        <v>2390</v>
      </c>
      <c r="AU80" s="13">
        <v>2426</v>
      </c>
      <c r="AV80" s="13">
        <v>309</v>
      </c>
      <c r="AW80" s="30">
        <v>26</v>
      </c>
      <c r="AX80" s="30">
        <f t="shared" si="14"/>
        <v>13</v>
      </c>
      <c r="AY80" s="30">
        <v>59</v>
      </c>
      <c r="AZ80" s="30">
        <f t="shared" si="15"/>
        <v>29.5</v>
      </c>
      <c r="BA80" s="30">
        <v>0</v>
      </c>
      <c r="BB80" s="30">
        <v>0</v>
      </c>
      <c r="BC80" s="30">
        <v>1</v>
      </c>
      <c r="BD80" s="30">
        <v>2</v>
      </c>
      <c r="BE80" s="13">
        <v>7</v>
      </c>
      <c r="BF80" s="28">
        <v>59</v>
      </c>
      <c r="BG80" s="13">
        <v>957</v>
      </c>
      <c r="BH80" s="13">
        <v>1772</v>
      </c>
      <c r="BI80" s="13">
        <v>134</v>
      </c>
      <c r="BJ80" s="13">
        <v>1499</v>
      </c>
      <c r="BK80" s="3"/>
    </row>
    <row r="81" spans="1:63" x14ac:dyDescent="0.2">
      <c r="A81" s="8">
        <v>5605</v>
      </c>
      <c r="B81" s="8" t="s">
        <v>138</v>
      </c>
      <c r="C81" s="30">
        <v>5</v>
      </c>
      <c r="D81" s="28">
        <v>7</v>
      </c>
      <c r="E81" s="30">
        <v>35</v>
      </c>
      <c r="F81" s="30">
        <v>121</v>
      </c>
      <c r="G81" s="30">
        <v>349</v>
      </c>
      <c r="H81" s="30">
        <v>351</v>
      </c>
      <c r="I81" s="30">
        <v>1</v>
      </c>
      <c r="J81" s="30">
        <v>20</v>
      </c>
      <c r="K81" s="30">
        <v>0</v>
      </c>
      <c r="L81" s="30">
        <v>0</v>
      </c>
      <c r="M81" s="28">
        <v>6</v>
      </c>
      <c r="N81" s="30">
        <v>90</v>
      </c>
      <c r="O81" s="30">
        <v>1815</v>
      </c>
      <c r="P81" s="30">
        <v>0</v>
      </c>
      <c r="Q81" s="13">
        <v>0</v>
      </c>
      <c r="R81" s="28">
        <v>0</v>
      </c>
      <c r="S81" s="30">
        <v>0</v>
      </c>
      <c r="T81" s="13">
        <v>0</v>
      </c>
      <c r="U81" s="28">
        <v>0</v>
      </c>
      <c r="V81" s="30">
        <v>5</v>
      </c>
      <c r="W81" s="30">
        <v>0</v>
      </c>
      <c r="X81" s="30">
        <v>101</v>
      </c>
      <c r="Y81" s="30">
        <v>0</v>
      </c>
      <c r="Z81" s="30">
        <v>0</v>
      </c>
      <c r="AA81" s="30">
        <v>0</v>
      </c>
      <c r="AB81" s="13">
        <v>0</v>
      </c>
      <c r="AC81" s="30">
        <v>0</v>
      </c>
      <c r="AD81" s="30">
        <v>0</v>
      </c>
      <c r="AE81" s="30">
        <v>6</v>
      </c>
      <c r="AF81" s="28">
        <v>98</v>
      </c>
      <c r="AG81" s="28">
        <v>0</v>
      </c>
      <c r="AH81" s="30">
        <v>1</v>
      </c>
      <c r="AI81" s="30">
        <v>5</v>
      </c>
      <c r="AJ81" s="13">
        <v>0</v>
      </c>
      <c r="AK81" s="28">
        <v>0</v>
      </c>
      <c r="AL81" s="30">
        <v>0</v>
      </c>
      <c r="AM81" s="30">
        <v>0</v>
      </c>
      <c r="AN81" s="31">
        <v>69</v>
      </c>
      <c r="AO81" s="13">
        <v>69</v>
      </c>
      <c r="AP81" s="30">
        <v>1143</v>
      </c>
      <c r="AQ81" s="13">
        <v>1919</v>
      </c>
      <c r="AR81" s="30">
        <v>1</v>
      </c>
      <c r="AS81" s="30">
        <v>37</v>
      </c>
      <c r="AT81" s="30">
        <v>790</v>
      </c>
      <c r="AU81" s="13">
        <v>449</v>
      </c>
      <c r="AV81" s="13">
        <v>106</v>
      </c>
      <c r="AW81" s="30">
        <v>0</v>
      </c>
      <c r="AX81" s="30">
        <f t="shared" si="14"/>
        <v>0</v>
      </c>
      <c r="AY81" s="30">
        <v>25</v>
      </c>
      <c r="AZ81" s="30">
        <f t="shared" si="15"/>
        <v>12.5</v>
      </c>
      <c r="BA81" s="30">
        <v>0</v>
      </c>
      <c r="BB81" s="30">
        <v>0</v>
      </c>
      <c r="BC81" s="30">
        <v>0</v>
      </c>
      <c r="BD81" s="30">
        <v>0</v>
      </c>
      <c r="BE81" s="13">
        <v>1</v>
      </c>
      <c r="BF81" s="28">
        <v>5</v>
      </c>
      <c r="BG81" s="13">
        <v>106</v>
      </c>
      <c r="BH81" s="13">
        <v>446</v>
      </c>
      <c r="BI81" s="13">
        <v>0</v>
      </c>
      <c r="BJ81" s="13">
        <v>526</v>
      </c>
      <c r="BK81" s="3"/>
    </row>
    <row r="82" spans="1:63" x14ac:dyDescent="0.2">
      <c r="A82" s="8">
        <v>5606</v>
      </c>
      <c r="B82" s="8" t="s">
        <v>139</v>
      </c>
      <c r="C82" s="30">
        <v>7</v>
      </c>
      <c r="D82" s="28">
        <v>2</v>
      </c>
      <c r="E82" s="30">
        <v>10</v>
      </c>
      <c r="F82" s="30">
        <v>17</v>
      </c>
      <c r="G82" s="30">
        <v>102</v>
      </c>
      <c r="H82" s="30">
        <v>122</v>
      </c>
      <c r="I82" s="30">
        <v>0</v>
      </c>
      <c r="J82" s="30">
        <v>0</v>
      </c>
      <c r="K82" s="30">
        <v>0</v>
      </c>
      <c r="L82" s="30">
        <v>0</v>
      </c>
      <c r="M82" s="28">
        <v>4</v>
      </c>
      <c r="N82" s="30">
        <v>28</v>
      </c>
      <c r="O82" s="30">
        <v>465</v>
      </c>
      <c r="P82" s="30">
        <v>0</v>
      </c>
      <c r="Q82" s="13">
        <v>0</v>
      </c>
      <c r="R82" s="28">
        <v>0</v>
      </c>
      <c r="S82" s="30">
        <v>0</v>
      </c>
      <c r="T82" s="13">
        <v>0</v>
      </c>
      <c r="U82" s="28">
        <v>0</v>
      </c>
      <c r="V82" s="30">
        <v>8</v>
      </c>
      <c r="W82" s="30">
        <v>0</v>
      </c>
      <c r="X82" s="30">
        <v>0</v>
      </c>
      <c r="Y82" s="30">
        <v>80</v>
      </c>
      <c r="Z82" s="30">
        <v>46</v>
      </c>
      <c r="AA82" s="30">
        <v>0</v>
      </c>
      <c r="AB82" s="13">
        <v>0</v>
      </c>
      <c r="AC82" s="30">
        <v>0</v>
      </c>
      <c r="AD82" s="30">
        <v>0</v>
      </c>
      <c r="AE82" s="30">
        <v>0</v>
      </c>
      <c r="AF82" s="28">
        <v>33</v>
      </c>
      <c r="AG82" s="28">
        <v>0</v>
      </c>
      <c r="AH82" s="30">
        <v>0</v>
      </c>
      <c r="AI82" s="30">
        <v>0</v>
      </c>
      <c r="AJ82" s="13">
        <v>0</v>
      </c>
      <c r="AK82" s="28">
        <v>0</v>
      </c>
      <c r="AL82" s="30">
        <v>0</v>
      </c>
      <c r="AM82" s="30">
        <v>0</v>
      </c>
      <c r="AN82" s="31">
        <v>25</v>
      </c>
      <c r="AO82" s="13">
        <v>33</v>
      </c>
      <c r="AP82" s="30">
        <v>401</v>
      </c>
      <c r="AQ82" s="13">
        <v>591</v>
      </c>
      <c r="AR82" s="30">
        <v>0</v>
      </c>
      <c r="AS82" s="30">
        <v>11</v>
      </c>
      <c r="AT82" s="30">
        <v>252</v>
      </c>
      <c r="AU82" s="13">
        <v>46</v>
      </c>
      <c r="AV82" s="13">
        <v>80</v>
      </c>
      <c r="AW82" s="30">
        <v>0</v>
      </c>
      <c r="AX82" s="30">
        <f t="shared" si="14"/>
        <v>0</v>
      </c>
      <c r="AY82" s="30">
        <v>0</v>
      </c>
      <c r="AZ82" s="30">
        <f t="shared" si="15"/>
        <v>0</v>
      </c>
      <c r="BA82" s="30">
        <v>0</v>
      </c>
      <c r="BB82" s="30">
        <v>0</v>
      </c>
      <c r="BC82" s="30">
        <v>0</v>
      </c>
      <c r="BD82" s="30">
        <v>0</v>
      </c>
      <c r="BE82" s="13">
        <v>0</v>
      </c>
      <c r="BF82" s="28">
        <v>1</v>
      </c>
      <c r="BG82" s="13">
        <v>126</v>
      </c>
      <c r="BH82" s="13">
        <v>0</v>
      </c>
      <c r="BI82" s="13">
        <v>0</v>
      </c>
      <c r="BJ82" s="13">
        <v>179</v>
      </c>
      <c r="BK82" s="3"/>
    </row>
    <row r="83" spans="1:63" x14ac:dyDescent="0.2">
      <c r="A83" s="8">
        <v>5607</v>
      </c>
      <c r="B83" s="8" t="s">
        <v>140</v>
      </c>
      <c r="C83" s="30">
        <v>6</v>
      </c>
      <c r="D83" s="28">
        <v>5</v>
      </c>
      <c r="E83" s="30">
        <v>29</v>
      </c>
      <c r="F83" s="30">
        <v>78</v>
      </c>
      <c r="G83" s="30">
        <v>278</v>
      </c>
      <c r="H83" s="30">
        <v>253</v>
      </c>
      <c r="I83" s="30">
        <v>0</v>
      </c>
      <c r="J83" s="30">
        <v>0</v>
      </c>
      <c r="K83" s="30">
        <v>0</v>
      </c>
      <c r="L83" s="30">
        <v>0</v>
      </c>
      <c r="M83" s="28">
        <v>5</v>
      </c>
      <c r="N83" s="30">
        <v>67</v>
      </c>
      <c r="O83" s="30">
        <v>1225</v>
      </c>
      <c r="P83" s="30">
        <v>0</v>
      </c>
      <c r="Q83" s="13">
        <v>0</v>
      </c>
      <c r="R83" s="28">
        <v>0</v>
      </c>
      <c r="S83" s="30">
        <v>0</v>
      </c>
      <c r="T83" s="13">
        <v>0</v>
      </c>
      <c r="U83" s="28">
        <v>2</v>
      </c>
      <c r="V83" s="30">
        <v>16</v>
      </c>
      <c r="W83" s="30">
        <v>47</v>
      </c>
      <c r="X83" s="30">
        <v>0</v>
      </c>
      <c r="Y83" s="30">
        <v>80</v>
      </c>
      <c r="Z83" s="30">
        <v>125</v>
      </c>
      <c r="AA83" s="30">
        <v>12</v>
      </c>
      <c r="AB83" s="13">
        <v>0</v>
      </c>
      <c r="AC83" s="30">
        <v>0</v>
      </c>
      <c r="AD83" s="30">
        <v>0</v>
      </c>
      <c r="AE83" s="30">
        <v>0</v>
      </c>
      <c r="AF83" s="28">
        <v>60</v>
      </c>
      <c r="AG83" s="28">
        <v>0</v>
      </c>
      <c r="AH83" s="30">
        <v>0</v>
      </c>
      <c r="AI83" s="30">
        <v>0</v>
      </c>
      <c r="AJ83" s="13">
        <v>0</v>
      </c>
      <c r="AK83" s="28">
        <v>0</v>
      </c>
      <c r="AL83" s="30">
        <v>0</v>
      </c>
      <c r="AM83" s="30">
        <v>0</v>
      </c>
      <c r="AN83" s="31">
        <v>101</v>
      </c>
      <c r="AO83" s="13">
        <v>101</v>
      </c>
      <c r="AP83" s="30">
        <v>823</v>
      </c>
      <c r="AQ83" s="13">
        <v>1489</v>
      </c>
      <c r="AR83" s="30">
        <v>0</v>
      </c>
      <c r="AS83" s="30">
        <v>36</v>
      </c>
      <c r="AT83" s="30">
        <v>790</v>
      </c>
      <c r="AU83" s="13">
        <v>375</v>
      </c>
      <c r="AV83" s="13">
        <v>127</v>
      </c>
      <c r="AW83" s="30">
        <v>0</v>
      </c>
      <c r="AX83" s="30">
        <f t="shared" si="14"/>
        <v>0</v>
      </c>
      <c r="AY83" s="30">
        <v>27</v>
      </c>
      <c r="AZ83" s="30">
        <f t="shared" si="15"/>
        <v>13.5</v>
      </c>
      <c r="BA83" s="30">
        <v>0</v>
      </c>
      <c r="BB83" s="30">
        <v>0</v>
      </c>
      <c r="BC83" s="30">
        <v>0</v>
      </c>
      <c r="BD83" s="30">
        <v>0</v>
      </c>
      <c r="BE83" s="13">
        <v>0</v>
      </c>
      <c r="BF83" s="28">
        <v>14</v>
      </c>
      <c r="BG83" s="13">
        <v>286</v>
      </c>
      <c r="BH83" s="13">
        <v>216</v>
      </c>
      <c r="BI83" s="13">
        <v>0</v>
      </c>
      <c r="BJ83" s="13">
        <v>356</v>
      </c>
      <c r="BK83" s="3"/>
    </row>
    <row r="84" spans="1:63" x14ac:dyDescent="0.2">
      <c r="A84" s="8">
        <v>5608</v>
      </c>
      <c r="B84" s="8" t="s">
        <v>141</v>
      </c>
      <c r="C84" s="30">
        <v>8</v>
      </c>
      <c r="D84" s="28">
        <v>1</v>
      </c>
      <c r="E84" s="30">
        <v>9</v>
      </c>
      <c r="F84" s="30">
        <v>15</v>
      </c>
      <c r="G84" s="30">
        <v>71</v>
      </c>
      <c r="H84" s="30">
        <v>84</v>
      </c>
      <c r="I84" s="30">
        <v>0</v>
      </c>
      <c r="J84" s="30">
        <v>0</v>
      </c>
      <c r="K84" s="30">
        <v>0</v>
      </c>
      <c r="L84" s="30">
        <v>0</v>
      </c>
      <c r="M84" s="28">
        <v>3</v>
      </c>
      <c r="N84" s="30">
        <v>23</v>
      </c>
      <c r="O84" s="30">
        <v>302</v>
      </c>
      <c r="P84" s="30">
        <v>0</v>
      </c>
      <c r="Q84" s="13">
        <v>0</v>
      </c>
      <c r="R84" s="28">
        <v>0</v>
      </c>
      <c r="S84" s="30">
        <v>0</v>
      </c>
      <c r="T84" s="13">
        <v>0</v>
      </c>
      <c r="U84" s="28">
        <v>1</v>
      </c>
      <c r="V84" s="30">
        <v>7</v>
      </c>
      <c r="W84" s="30">
        <v>0</v>
      </c>
      <c r="X84" s="30">
        <v>0</v>
      </c>
      <c r="Y84" s="30">
        <v>16</v>
      </c>
      <c r="Z84" s="30">
        <v>98</v>
      </c>
      <c r="AA84" s="30">
        <v>0</v>
      </c>
      <c r="AB84" s="13">
        <v>0</v>
      </c>
      <c r="AC84" s="30">
        <v>0</v>
      </c>
      <c r="AD84" s="30">
        <v>0</v>
      </c>
      <c r="AE84" s="30">
        <v>2</v>
      </c>
      <c r="AF84" s="28">
        <v>8</v>
      </c>
      <c r="AG84" s="28">
        <v>0</v>
      </c>
      <c r="AH84" s="30">
        <v>0</v>
      </c>
      <c r="AI84" s="30">
        <v>0</v>
      </c>
      <c r="AJ84" s="13">
        <v>0</v>
      </c>
      <c r="AK84" s="28">
        <v>0</v>
      </c>
      <c r="AL84" s="30">
        <v>0</v>
      </c>
      <c r="AM84" s="30">
        <v>0</v>
      </c>
      <c r="AN84" s="31">
        <v>24</v>
      </c>
      <c r="AO84" s="13">
        <v>24</v>
      </c>
      <c r="AP84" s="30">
        <v>248</v>
      </c>
      <c r="AQ84" s="13">
        <v>416</v>
      </c>
      <c r="AR84" s="30">
        <v>0</v>
      </c>
      <c r="AS84" s="30">
        <v>9</v>
      </c>
      <c r="AT84" s="30">
        <v>221</v>
      </c>
      <c r="AU84" s="13">
        <v>98</v>
      </c>
      <c r="AV84" s="13">
        <v>16</v>
      </c>
      <c r="AW84" s="30">
        <v>0</v>
      </c>
      <c r="AX84" s="30">
        <f t="shared" si="14"/>
        <v>0</v>
      </c>
      <c r="AY84" s="30">
        <v>0</v>
      </c>
      <c r="AZ84" s="30">
        <f t="shared" si="15"/>
        <v>0</v>
      </c>
      <c r="BA84" s="30">
        <v>0</v>
      </c>
      <c r="BB84" s="30">
        <v>0</v>
      </c>
      <c r="BC84" s="30">
        <v>0</v>
      </c>
      <c r="BD84" s="30">
        <v>0</v>
      </c>
      <c r="BE84" s="13">
        <v>0</v>
      </c>
      <c r="BF84" s="28">
        <v>0</v>
      </c>
      <c r="BG84" s="13">
        <v>114</v>
      </c>
      <c r="BH84" s="13">
        <v>0</v>
      </c>
      <c r="BI84" s="13">
        <v>0</v>
      </c>
      <c r="BJ84" s="13">
        <v>124</v>
      </c>
      <c r="BK84" s="3"/>
    </row>
    <row r="85" spans="1:63" x14ac:dyDescent="0.2">
      <c r="A85" s="8">
        <v>5609</v>
      </c>
      <c r="B85" s="8" t="s">
        <v>142</v>
      </c>
      <c r="C85" s="30">
        <v>7</v>
      </c>
      <c r="D85" s="28">
        <v>4</v>
      </c>
      <c r="E85" s="30">
        <v>13</v>
      </c>
      <c r="F85" s="30">
        <v>23</v>
      </c>
      <c r="G85" s="30">
        <v>112</v>
      </c>
      <c r="H85" s="30">
        <v>136</v>
      </c>
      <c r="I85" s="30">
        <v>0</v>
      </c>
      <c r="J85" s="30">
        <v>0</v>
      </c>
      <c r="K85" s="30">
        <v>0</v>
      </c>
      <c r="L85" s="30">
        <v>0</v>
      </c>
      <c r="M85" s="28">
        <v>5</v>
      </c>
      <c r="N85" s="30">
        <v>31</v>
      </c>
      <c r="O85" s="30">
        <v>546</v>
      </c>
      <c r="P85" s="30">
        <v>0</v>
      </c>
      <c r="Q85" s="13">
        <v>0</v>
      </c>
      <c r="R85" s="28">
        <v>0</v>
      </c>
      <c r="S85" s="30">
        <v>0</v>
      </c>
      <c r="T85" s="13">
        <v>0</v>
      </c>
      <c r="U85" s="28">
        <v>0</v>
      </c>
      <c r="V85" s="30">
        <v>11</v>
      </c>
      <c r="W85" s="30">
        <v>0</v>
      </c>
      <c r="X85" s="30">
        <v>20</v>
      </c>
      <c r="Y85" s="30">
        <v>205</v>
      </c>
      <c r="Z85" s="30">
        <v>0</v>
      </c>
      <c r="AA85" s="30">
        <v>0</v>
      </c>
      <c r="AB85" s="13">
        <v>0</v>
      </c>
      <c r="AC85" s="30">
        <v>0</v>
      </c>
      <c r="AD85" s="30">
        <v>0</v>
      </c>
      <c r="AE85" s="30">
        <v>3</v>
      </c>
      <c r="AF85" s="28">
        <v>24</v>
      </c>
      <c r="AG85" s="28">
        <v>0</v>
      </c>
      <c r="AH85" s="30">
        <v>0</v>
      </c>
      <c r="AI85" s="30">
        <v>0</v>
      </c>
      <c r="AJ85" s="13">
        <v>0</v>
      </c>
      <c r="AK85" s="28">
        <v>0</v>
      </c>
      <c r="AL85" s="30">
        <v>0</v>
      </c>
      <c r="AM85" s="30">
        <v>0</v>
      </c>
      <c r="AN85" s="31">
        <v>45</v>
      </c>
      <c r="AO85" s="13">
        <v>45</v>
      </c>
      <c r="AP85" s="30">
        <v>435</v>
      </c>
      <c r="AQ85" s="13">
        <v>771</v>
      </c>
      <c r="AR85" s="30">
        <v>1</v>
      </c>
      <c r="AS85" s="30">
        <v>15</v>
      </c>
      <c r="AT85" s="30">
        <v>346</v>
      </c>
      <c r="AU85" s="13">
        <v>0</v>
      </c>
      <c r="AV85" s="13">
        <v>225</v>
      </c>
      <c r="AW85" s="30">
        <v>0</v>
      </c>
      <c r="AX85" s="30">
        <f t="shared" si="14"/>
        <v>0</v>
      </c>
      <c r="AY85" s="30">
        <v>18</v>
      </c>
      <c r="AZ85" s="30">
        <f t="shared" si="15"/>
        <v>9</v>
      </c>
      <c r="BA85" s="30">
        <v>0</v>
      </c>
      <c r="BB85" s="30">
        <v>0</v>
      </c>
      <c r="BC85" s="30">
        <v>0</v>
      </c>
      <c r="BD85" s="30">
        <v>0</v>
      </c>
      <c r="BE85" s="13">
        <v>0</v>
      </c>
      <c r="BF85" s="28">
        <v>0</v>
      </c>
      <c r="BG85" s="13">
        <v>225</v>
      </c>
      <c r="BH85" s="13">
        <v>0</v>
      </c>
      <c r="BI85" s="13">
        <v>0</v>
      </c>
      <c r="BJ85" s="13">
        <v>197</v>
      </c>
      <c r="BK85" s="3"/>
    </row>
    <row r="86" spans="1:63" x14ac:dyDescent="0.2">
      <c r="A86" s="8">
        <v>5610</v>
      </c>
      <c r="B86" s="8" t="s">
        <v>143</v>
      </c>
      <c r="C86" s="30">
        <v>7</v>
      </c>
      <c r="D86" s="28">
        <v>1</v>
      </c>
      <c r="E86" s="30">
        <v>9</v>
      </c>
      <c r="F86" s="30">
        <v>22</v>
      </c>
      <c r="G86" s="30">
        <v>86</v>
      </c>
      <c r="H86" s="30">
        <v>81</v>
      </c>
      <c r="I86" s="30">
        <v>0</v>
      </c>
      <c r="J86" s="30">
        <v>0</v>
      </c>
      <c r="K86" s="30">
        <v>0</v>
      </c>
      <c r="L86" s="30">
        <v>0</v>
      </c>
      <c r="M86" s="28">
        <v>3</v>
      </c>
      <c r="N86" s="30">
        <v>23</v>
      </c>
      <c r="O86" s="30">
        <v>419</v>
      </c>
      <c r="P86" s="30">
        <v>0</v>
      </c>
      <c r="Q86" s="13">
        <v>0</v>
      </c>
      <c r="R86" s="28">
        <v>0</v>
      </c>
      <c r="S86" s="30">
        <v>0</v>
      </c>
      <c r="T86" s="13">
        <v>0</v>
      </c>
      <c r="U86" s="28">
        <v>0</v>
      </c>
      <c r="V86" s="30">
        <v>2</v>
      </c>
      <c r="W86" s="30">
        <v>0</v>
      </c>
      <c r="X86" s="30">
        <v>0</v>
      </c>
      <c r="Y86" s="30">
        <v>0</v>
      </c>
      <c r="Z86" s="30">
        <v>33</v>
      </c>
      <c r="AA86" s="30">
        <v>0</v>
      </c>
      <c r="AB86" s="13">
        <v>0</v>
      </c>
      <c r="AC86" s="30">
        <v>0</v>
      </c>
      <c r="AD86" s="30">
        <v>0</v>
      </c>
      <c r="AE86" s="30">
        <v>8</v>
      </c>
      <c r="AF86" s="28">
        <v>15</v>
      </c>
      <c r="AG86" s="28">
        <v>0</v>
      </c>
      <c r="AH86" s="30">
        <v>0</v>
      </c>
      <c r="AI86" s="30">
        <v>0</v>
      </c>
      <c r="AJ86" s="13">
        <v>0</v>
      </c>
      <c r="AK86" s="28">
        <v>0</v>
      </c>
      <c r="AL86" s="30">
        <v>0</v>
      </c>
      <c r="AM86" s="30">
        <v>0</v>
      </c>
      <c r="AN86" s="31">
        <v>82</v>
      </c>
      <c r="AO86" s="13">
        <v>86</v>
      </c>
      <c r="AP86" s="30">
        <v>277</v>
      </c>
      <c r="AQ86" s="13">
        <v>452</v>
      </c>
      <c r="AR86" s="30">
        <v>2</v>
      </c>
      <c r="AS86" s="30">
        <v>11</v>
      </c>
      <c r="AT86" s="30">
        <v>252</v>
      </c>
      <c r="AU86" s="13">
        <v>130</v>
      </c>
      <c r="AV86" s="13">
        <v>0</v>
      </c>
      <c r="AW86" s="30">
        <v>0</v>
      </c>
      <c r="AX86" s="30">
        <f t="shared" si="14"/>
        <v>0</v>
      </c>
      <c r="AY86" s="30">
        <v>0</v>
      </c>
      <c r="AZ86" s="30">
        <f t="shared" si="15"/>
        <v>0</v>
      </c>
      <c r="BA86" s="30">
        <v>0</v>
      </c>
      <c r="BB86" s="30">
        <v>0</v>
      </c>
      <c r="BC86" s="30">
        <v>0</v>
      </c>
      <c r="BD86" s="30">
        <v>0</v>
      </c>
      <c r="BE86" s="13">
        <v>0</v>
      </c>
      <c r="BF86" s="28">
        <v>0</v>
      </c>
      <c r="BG86" s="13">
        <v>69</v>
      </c>
      <c r="BH86" s="13">
        <v>56</v>
      </c>
      <c r="BI86" s="13">
        <v>0</v>
      </c>
      <c r="BJ86" s="13">
        <v>115</v>
      </c>
      <c r="BK86" s="3"/>
    </row>
    <row r="87" spans="1:63" x14ac:dyDescent="0.2">
      <c r="A87" s="8">
        <v>5611</v>
      </c>
      <c r="B87" s="8" t="s">
        <v>144</v>
      </c>
      <c r="C87" s="30">
        <v>8</v>
      </c>
      <c r="D87" s="28">
        <v>1</v>
      </c>
      <c r="E87" s="30">
        <v>7</v>
      </c>
      <c r="F87" s="30">
        <v>10</v>
      </c>
      <c r="G87" s="30">
        <v>54</v>
      </c>
      <c r="H87" s="30">
        <v>67</v>
      </c>
      <c r="I87" s="30">
        <v>0</v>
      </c>
      <c r="J87" s="30">
        <v>0</v>
      </c>
      <c r="K87" s="30">
        <v>0</v>
      </c>
      <c r="L87" s="30">
        <v>0</v>
      </c>
      <c r="M87" s="28">
        <v>2</v>
      </c>
      <c r="N87" s="30">
        <v>13</v>
      </c>
      <c r="O87" s="30">
        <v>194</v>
      </c>
      <c r="P87" s="30">
        <v>0</v>
      </c>
      <c r="Q87" s="13">
        <v>0</v>
      </c>
      <c r="R87" s="28">
        <v>0</v>
      </c>
      <c r="S87" s="30">
        <v>0</v>
      </c>
      <c r="T87" s="13">
        <v>0</v>
      </c>
      <c r="U87" s="28">
        <v>0</v>
      </c>
      <c r="V87" s="30">
        <v>5</v>
      </c>
      <c r="W87" s="30">
        <v>0</v>
      </c>
      <c r="X87" s="30">
        <v>0</v>
      </c>
      <c r="Y87" s="30">
        <v>11</v>
      </c>
      <c r="Z87" s="30">
        <v>28</v>
      </c>
      <c r="AA87" s="30">
        <v>64</v>
      </c>
      <c r="AB87" s="13">
        <v>0</v>
      </c>
      <c r="AC87" s="30">
        <v>0</v>
      </c>
      <c r="AD87" s="30">
        <v>0</v>
      </c>
      <c r="AE87" s="30">
        <v>0</v>
      </c>
      <c r="AF87" s="28">
        <v>36</v>
      </c>
      <c r="AG87" s="28">
        <v>0</v>
      </c>
      <c r="AH87" s="30">
        <v>0</v>
      </c>
      <c r="AI87" s="30">
        <v>0</v>
      </c>
      <c r="AJ87" s="13">
        <v>0</v>
      </c>
      <c r="AK87" s="28">
        <v>0</v>
      </c>
      <c r="AL87" s="30">
        <v>0</v>
      </c>
      <c r="AM87" s="30">
        <v>0</v>
      </c>
      <c r="AN87" s="31">
        <v>6</v>
      </c>
      <c r="AO87" s="13">
        <v>10</v>
      </c>
      <c r="AP87" s="30">
        <v>184</v>
      </c>
      <c r="AQ87" s="13">
        <v>297</v>
      </c>
      <c r="AR87" s="30">
        <v>0</v>
      </c>
      <c r="AS87" s="30">
        <v>11</v>
      </c>
      <c r="AT87" s="30">
        <v>191</v>
      </c>
      <c r="AU87" s="13">
        <v>92</v>
      </c>
      <c r="AV87" s="13">
        <v>11</v>
      </c>
      <c r="AW87" s="30">
        <v>0</v>
      </c>
      <c r="AX87" s="30">
        <f t="shared" si="14"/>
        <v>0</v>
      </c>
      <c r="AY87" s="30">
        <v>0</v>
      </c>
      <c r="AZ87" s="30">
        <f t="shared" si="15"/>
        <v>0</v>
      </c>
      <c r="BA87" s="30">
        <v>0</v>
      </c>
      <c r="BB87" s="30">
        <v>0</v>
      </c>
      <c r="BC87" s="30">
        <v>0</v>
      </c>
      <c r="BD87" s="30">
        <v>0</v>
      </c>
      <c r="BE87" s="13">
        <v>0</v>
      </c>
      <c r="BF87" s="28">
        <v>0</v>
      </c>
      <c r="BG87" s="13">
        <v>103</v>
      </c>
      <c r="BH87" s="13">
        <v>0</v>
      </c>
      <c r="BI87" s="13">
        <v>0</v>
      </c>
      <c r="BJ87" s="13">
        <v>97</v>
      </c>
      <c r="BK87" s="3"/>
    </row>
    <row r="88" spans="1:63" s="35" customFormat="1" x14ac:dyDescent="0.2">
      <c r="A88" s="32">
        <v>5698</v>
      </c>
      <c r="B88" s="32"/>
      <c r="C88" s="33"/>
      <c r="D88" s="34">
        <f t="shared" ref="D88:AG88" si="19">SUM(D78:D87)</f>
        <v>44</v>
      </c>
      <c r="E88" s="34">
        <f t="shared" si="19"/>
        <v>251</v>
      </c>
      <c r="F88" s="34">
        <f>SUM(F78:F87)</f>
        <v>589</v>
      </c>
      <c r="G88" s="34">
        <f t="shared" si="19"/>
        <v>2537</v>
      </c>
      <c r="H88" s="34">
        <f t="shared" si="19"/>
        <v>2584</v>
      </c>
      <c r="I88" s="34">
        <f t="shared" si="19"/>
        <v>2</v>
      </c>
      <c r="J88" s="34">
        <f t="shared" si="19"/>
        <v>42</v>
      </c>
      <c r="K88" s="34">
        <f t="shared" si="19"/>
        <v>0</v>
      </c>
      <c r="L88" s="34">
        <f t="shared" si="19"/>
        <v>0</v>
      </c>
      <c r="M88" s="34">
        <f t="shared" si="19"/>
        <v>56</v>
      </c>
      <c r="N88" s="34">
        <f t="shared" si="19"/>
        <v>636</v>
      </c>
      <c r="O88" s="34">
        <f t="shared" si="19"/>
        <v>12888</v>
      </c>
      <c r="P88" s="34">
        <f t="shared" si="19"/>
        <v>6</v>
      </c>
      <c r="Q88" s="34">
        <f t="shared" si="19"/>
        <v>93</v>
      </c>
      <c r="R88" s="34">
        <f t="shared" si="19"/>
        <v>1</v>
      </c>
      <c r="S88" s="34">
        <f t="shared" si="19"/>
        <v>11</v>
      </c>
      <c r="T88" s="34">
        <f t="shared" si="19"/>
        <v>223</v>
      </c>
      <c r="U88" s="34">
        <f t="shared" si="19"/>
        <v>6</v>
      </c>
      <c r="V88" s="34">
        <f t="shared" si="19"/>
        <v>118</v>
      </c>
      <c r="W88" s="34">
        <f t="shared" si="19"/>
        <v>75</v>
      </c>
      <c r="X88" s="34">
        <f t="shared" si="19"/>
        <v>254</v>
      </c>
      <c r="Y88" s="34">
        <f t="shared" si="19"/>
        <v>734</v>
      </c>
      <c r="Z88" s="34">
        <f t="shared" si="19"/>
        <v>799</v>
      </c>
      <c r="AA88" s="34">
        <f t="shared" si="19"/>
        <v>338</v>
      </c>
      <c r="AB88" s="34">
        <f t="shared" si="19"/>
        <v>67</v>
      </c>
      <c r="AC88" s="34">
        <f t="shared" si="19"/>
        <v>0</v>
      </c>
      <c r="AD88" s="34">
        <f t="shared" si="19"/>
        <v>0</v>
      </c>
      <c r="AE88" s="34">
        <f t="shared" si="19"/>
        <v>41</v>
      </c>
      <c r="AF88" s="34">
        <f t="shared" si="19"/>
        <v>534</v>
      </c>
      <c r="AG88" s="34">
        <f t="shared" si="19"/>
        <v>0</v>
      </c>
      <c r="AH88" s="34">
        <f t="shared" ref="AH88:BI88" si="20">SUM(AH78:AH87)</f>
        <v>2</v>
      </c>
      <c r="AI88" s="34">
        <f t="shared" si="20"/>
        <v>14</v>
      </c>
      <c r="AJ88" s="34">
        <f t="shared" si="20"/>
        <v>0</v>
      </c>
      <c r="AK88" s="34">
        <f t="shared" si="20"/>
        <v>1</v>
      </c>
      <c r="AL88" s="34">
        <f t="shared" si="20"/>
        <v>3</v>
      </c>
      <c r="AM88" s="34">
        <f t="shared" si="20"/>
        <v>55</v>
      </c>
      <c r="AN88" s="34">
        <f t="shared" si="20"/>
        <v>667</v>
      </c>
      <c r="AO88" s="34">
        <f t="shared" si="20"/>
        <v>799</v>
      </c>
      <c r="AP88" s="34">
        <f t="shared" si="20"/>
        <v>8352</v>
      </c>
      <c r="AQ88" s="34">
        <f t="shared" si="20"/>
        <v>15477</v>
      </c>
      <c r="AR88" s="34">
        <f t="shared" si="20"/>
        <v>9</v>
      </c>
      <c r="AS88" s="34">
        <f t="shared" si="20"/>
        <v>287</v>
      </c>
      <c r="AT88" s="34">
        <f t="shared" si="20"/>
        <v>6395</v>
      </c>
      <c r="AU88" s="34">
        <f t="shared" si="20"/>
        <v>4081</v>
      </c>
      <c r="AV88" s="34">
        <f t="shared" si="20"/>
        <v>1135</v>
      </c>
      <c r="AW88" s="34">
        <f t="shared" si="20"/>
        <v>46</v>
      </c>
      <c r="AX88" s="34">
        <f t="shared" si="20"/>
        <v>23</v>
      </c>
      <c r="AY88" s="34">
        <f>SUM(AY78:AY87)</f>
        <v>163</v>
      </c>
      <c r="AZ88" s="34">
        <f>SUM(AZ78:AZ87)</f>
        <v>81.5</v>
      </c>
      <c r="BA88" s="34">
        <f t="shared" si="20"/>
        <v>0</v>
      </c>
      <c r="BB88" s="34">
        <f t="shared" si="20"/>
        <v>0</v>
      </c>
      <c r="BC88" s="34">
        <f t="shared" si="20"/>
        <v>1</v>
      </c>
      <c r="BD88" s="34">
        <f t="shared" si="20"/>
        <v>2</v>
      </c>
      <c r="BE88" s="34">
        <f t="shared" si="20"/>
        <v>8</v>
      </c>
      <c r="BF88" s="34">
        <f>SUM(BF78:BF87)</f>
        <v>79</v>
      </c>
      <c r="BG88" s="34">
        <f t="shared" si="20"/>
        <v>2514</v>
      </c>
      <c r="BH88" s="34">
        <f t="shared" si="20"/>
        <v>2688</v>
      </c>
      <c r="BI88" s="34">
        <f t="shared" si="20"/>
        <v>134</v>
      </c>
      <c r="BJ88" s="34">
        <f t="shared" ref="BJ88" si="21">SUM(BJ78:BJ87)</f>
        <v>3783</v>
      </c>
    </row>
    <row r="89" spans="1:63" x14ac:dyDescent="0.2">
      <c r="A89" s="7">
        <v>5699</v>
      </c>
      <c r="B89" s="7" t="s">
        <v>145</v>
      </c>
      <c r="C89" s="30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30">
        <f t="shared" si="14"/>
        <v>0</v>
      </c>
      <c r="AY89" s="28"/>
      <c r="AZ89" s="30">
        <f t="shared" si="15"/>
        <v>0</v>
      </c>
      <c r="BA89" s="28"/>
      <c r="BB89" s="28"/>
      <c r="BC89" s="28"/>
      <c r="BD89" s="28"/>
      <c r="BE89" s="28"/>
      <c r="BF89" s="28"/>
      <c r="BG89" s="28"/>
      <c r="BH89" s="28"/>
      <c r="BI89" s="28"/>
      <c r="BJ89" s="13">
        <v>0</v>
      </c>
      <c r="BK89" s="3"/>
    </row>
    <row r="90" spans="1:63" x14ac:dyDescent="0.2">
      <c r="A90" s="8">
        <v>5701</v>
      </c>
      <c r="B90" s="8" t="s">
        <v>146</v>
      </c>
      <c r="C90" s="30">
        <v>2</v>
      </c>
      <c r="D90" s="28">
        <v>10</v>
      </c>
      <c r="E90" s="30">
        <v>64</v>
      </c>
      <c r="F90" s="30">
        <v>86</v>
      </c>
      <c r="G90" s="30">
        <v>721</v>
      </c>
      <c r="H90" s="30">
        <v>723</v>
      </c>
      <c r="I90" s="30">
        <v>1</v>
      </c>
      <c r="J90" s="30">
        <v>7</v>
      </c>
      <c r="K90" s="30">
        <v>0</v>
      </c>
      <c r="L90" s="30">
        <v>0</v>
      </c>
      <c r="M90" s="28">
        <v>9</v>
      </c>
      <c r="N90" s="30">
        <v>159</v>
      </c>
      <c r="O90" s="30">
        <v>3654</v>
      </c>
      <c r="P90" s="30">
        <v>0</v>
      </c>
      <c r="Q90" s="13">
        <v>0</v>
      </c>
      <c r="R90" s="28">
        <v>0</v>
      </c>
      <c r="S90" s="30">
        <v>0</v>
      </c>
      <c r="T90" s="13">
        <v>0</v>
      </c>
      <c r="U90" s="28">
        <v>0</v>
      </c>
      <c r="V90" s="30">
        <v>7</v>
      </c>
      <c r="W90" s="30">
        <v>0</v>
      </c>
      <c r="X90" s="30">
        <v>0</v>
      </c>
      <c r="Y90" s="30">
        <v>74</v>
      </c>
      <c r="Z90" s="30">
        <v>0</v>
      </c>
      <c r="AA90" s="30">
        <v>0</v>
      </c>
      <c r="AB90" s="13">
        <v>55</v>
      </c>
      <c r="AC90" s="30">
        <v>0</v>
      </c>
      <c r="AD90" s="30">
        <v>0</v>
      </c>
      <c r="AE90" s="30">
        <v>23</v>
      </c>
      <c r="AF90" s="28">
        <v>57</v>
      </c>
      <c r="AG90" s="28">
        <v>1</v>
      </c>
      <c r="AH90" s="30">
        <v>6</v>
      </c>
      <c r="AI90" s="30">
        <v>34</v>
      </c>
      <c r="AJ90" s="13">
        <v>0</v>
      </c>
      <c r="AK90" s="28">
        <v>0</v>
      </c>
      <c r="AL90" s="30">
        <v>0</v>
      </c>
      <c r="AM90" s="30">
        <v>0</v>
      </c>
      <c r="AN90" s="31">
        <v>68</v>
      </c>
      <c r="AO90" s="13">
        <v>138</v>
      </c>
      <c r="AP90" s="30">
        <v>2478</v>
      </c>
      <c r="AQ90" s="13">
        <v>3817</v>
      </c>
      <c r="AR90" s="30">
        <v>2</v>
      </c>
      <c r="AS90" s="30">
        <v>87</v>
      </c>
      <c r="AT90" s="30">
        <v>1974</v>
      </c>
      <c r="AU90" s="13">
        <v>605</v>
      </c>
      <c r="AV90" s="13">
        <v>130</v>
      </c>
      <c r="AW90" s="30">
        <v>0</v>
      </c>
      <c r="AX90" s="30">
        <f t="shared" si="14"/>
        <v>0</v>
      </c>
      <c r="AY90" s="30">
        <v>0</v>
      </c>
      <c r="AZ90" s="30">
        <f t="shared" si="15"/>
        <v>0</v>
      </c>
      <c r="BA90" s="30">
        <v>2</v>
      </c>
      <c r="BB90" s="30">
        <v>1</v>
      </c>
      <c r="BC90" s="30">
        <v>2</v>
      </c>
      <c r="BD90" s="30">
        <v>0</v>
      </c>
      <c r="BE90" s="13">
        <v>2</v>
      </c>
      <c r="BF90" s="28">
        <v>25</v>
      </c>
      <c r="BG90" s="13">
        <v>194</v>
      </c>
      <c r="BH90" s="13">
        <v>538</v>
      </c>
      <c r="BI90" s="13">
        <v>0</v>
      </c>
      <c r="BJ90" s="13">
        <v>1091</v>
      </c>
      <c r="BK90" s="3"/>
    </row>
    <row r="91" spans="1:63" x14ac:dyDescent="0.2">
      <c r="A91" s="8">
        <v>5702</v>
      </c>
      <c r="B91" s="8" t="s">
        <v>147</v>
      </c>
      <c r="C91" s="30">
        <v>5</v>
      </c>
      <c r="D91" s="28">
        <v>1</v>
      </c>
      <c r="E91" s="30">
        <v>8</v>
      </c>
      <c r="F91" s="30">
        <v>0</v>
      </c>
      <c r="G91" s="30">
        <v>82</v>
      </c>
      <c r="H91" s="30">
        <v>96</v>
      </c>
      <c r="I91" s="30">
        <v>0</v>
      </c>
      <c r="J91" s="30">
        <v>0</v>
      </c>
      <c r="K91" s="30">
        <v>0</v>
      </c>
      <c r="L91" s="30">
        <v>0</v>
      </c>
      <c r="M91" s="28">
        <v>1</v>
      </c>
      <c r="N91" s="30">
        <v>20</v>
      </c>
      <c r="O91" s="30">
        <v>449</v>
      </c>
      <c r="P91" s="30">
        <v>0</v>
      </c>
      <c r="Q91" s="13">
        <v>0</v>
      </c>
      <c r="R91" s="28">
        <v>0</v>
      </c>
      <c r="S91" s="30">
        <v>0</v>
      </c>
      <c r="T91" s="13">
        <v>0</v>
      </c>
      <c r="U91" s="28">
        <v>1</v>
      </c>
      <c r="V91" s="30">
        <v>5</v>
      </c>
      <c r="W91" s="30">
        <v>0</v>
      </c>
      <c r="X91" s="30">
        <v>0</v>
      </c>
      <c r="Y91" s="30">
        <v>51</v>
      </c>
      <c r="Z91" s="30">
        <v>19</v>
      </c>
      <c r="AA91" s="30">
        <v>3</v>
      </c>
      <c r="AB91" s="13">
        <v>0</v>
      </c>
      <c r="AC91" s="30">
        <v>0</v>
      </c>
      <c r="AD91" s="30">
        <v>0</v>
      </c>
      <c r="AE91" s="30">
        <v>0</v>
      </c>
      <c r="AF91" s="28">
        <v>33</v>
      </c>
      <c r="AG91" s="28">
        <v>0</v>
      </c>
      <c r="AH91" s="30">
        <v>1</v>
      </c>
      <c r="AI91" s="30">
        <v>8</v>
      </c>
      <c r="AJ91" s="13">
        <v>0</v>
      </c>
      <c r="AK91" s="28">
        <v>0</v>
      </c>
      <c r="AL91" s="30">
        <v>0</v>
      </c>
      <c r="AM91" s="30">
        <v>0</v>
      </c>
      <c r="AN91" s="31">
        <v>13</v>
      </c>
      <c r="AO91" s="13">
        <v>26</v>
      </c>
      <c r="AP91" s="30">
        <v>306</v>
      </c>
      <c r="AQ91" s="13">
        <v>530</v>
      </c>
      <c r="AR91" s="30">
        <v>0</v>
      </c>
      <c r="AS91" s="30">
        <v>10</v>
      </c>
      <c r="AT91" s="30">
        <v>229</v>
      </c>
      <c r="AU91" s="13">
        <v>115</v>
      </c>
      <c r="AV91" s="13">
        <v>51</v>
      </c>
      <c r="AW91" s="30">
        <v>32</v>
      </c>
      <c r="AX91" s="30">
        <f t="shared" si="14"/>
        <v>16</v>
      </c>
      <c r="AY91" s="30">
        <v>8</v>
      </c>
      <c r="AZ91" s="30">
        <f t="shared" si="15"/>
        <v>4</v>
      </c>
      <c r="BA91" s="30">
        <v>0</v>
      </c>
      <c r="BB91" s="30">
        <v>0</v>
      </c>
      <c r="BC91" s="30">
        <v>0</v>
      </c>
      <c r="BD91" s="30">
        <v>1</v>
      </c>
      <c r="BE91" s="13">
        <v>1</v>
      </c>
      <c r="BF91" s="28">
        <v>0</v>
      </c>
      <c r="BG91" s="13">
        <v>93</v>
      </c>
      <c r="BH91" s="13">
        <v>73</v>
      </c>
      <c r="BI91" s="13">
        <v>0</v>
      </c>
      <c r="BJ91" s="13">
        <v>135</v>
      </c>
      <c r="BK91" s="3"/>
    </row>
    <row r="92" spans="1:63" x14ac:dyDescent="0.2">
      <c r="A92" s="8">
        <v>5703</v>
      </c>
      <c r="B92" s="8" t="s">
        <v>148</v>
      </c>
      <c r="C92" s="30">
        <v>3</v>
      </c>
      <c r="D92" s="28">
        <v>5</v>
      </c>
      <c r="E92" s="30">
        <v>48</v>
      </c>
      <c r="F92" s="30">
        <v>175</v>
      </c>
      <c r="G92" s="30">
        <v>461</v>
      </c>
      <c r="H92" s="30">
        <v>462</v>
      </c>
      <c r="I92" s="30">
        <v>1</v>
      </c>
      <c r="J92" s="30">
        <v>19</v>
      </c>
      <c r="K92" s="30">
        <v>0</v>
      </c>
      <c r="L92" s="30">
        <v>0</v>
      </c>
      <c r="M92" s="28">
        <v>10</v>
      </c>
      <c r="N92" s="30">
        <v>119</v>
      </c>
      <c r="O92" s="30">
        <v>2270</v>
      </c>
      <c r="P92" s="30">
        <v>0</v>
      </c>
      <c r="Q92" s="13">
        <v>0</v>
      </c>
      <c r="R92" s="28">
        <v>0</v>
      </c>
      <c r="S92" s="30">
        <v>0</v>
      </c>
      <c r="T92" s="13">
        <v>0</v>
      </c>
      <c r="U92" s="28">
        <v>1</v>
      </c>
      <c r="V92" s="30">
        <v>6</v>
      </c>
      <c r="W92" s="30">
        <v>10</v>
      </c>
      <c r="X92" s="30">
        <v>103</v>
      </c>
      <c r="Y92" s="30">
        <v>0</v>
      </c>
      <c r="Z92" s="30">
        <v>0</v>
      </c>
      <c r="AA92" s="30">
        <v>0</v>
      </c>
      <c r="AB92" s="13">
        <v>0</v>
      </c>
      <c r="AC92" s="30">
        <v>0</v>
      </c>
      <c r="AD92" s="30">
        <v>0</v>
      </c>
      <c r="AE92" s="30">
        <v>9</v>
      </c>
      <c r="AF92" s="28">
        <v>47</v>
      </c>
      <c r="AG92" s="28">
        <v>0</v>
      </c>
      <c r="AH92" s="30">
        <v>0</v>
      </c>
      <c r="AI92" s="30">
        <v>0</v>
      </c>
      <c r="AJ92" s="13">
        <v>0</v>
      </c>
      <c r="AK92" s="28">
        <v>0</v>
      </c>
      <c r="AL92" s="30">
        <v>1</v>
      </c>
      <c r="AM92" s="30">
        <v>11</v>
      </c>
      <c r="AN92" s="31">
        <v>33</v>
      </c>
      <c r="AO92" s="13">
        <v>65</v>
      </c>
      <c r="AP92" s="30">
        <v>1511</v>
      </c>
      <c r="AQ92" s="13">
        <v>2382</v>
      </c>
      <c r="AR92" s="30">
        <v>0</v>
      </c>
      <c r="AS92" s="30">
        <v>46</v>
      </c>
      <c r="AT92" s="30">
        <v>1083</v>
      </c>
      <c r="AU92" s="13">
        <v>342</v>
      </c>
      <c r="AV92" s="13">
        <v>113</v>
      </c>
      <c r="AW92" s="30">
        <v>0</v>
      </c>
      <c r="AX92" s="30">
        <f t="shared" si="14"/>
        <v>0</v>
      </c>
      <c r="AY92" s="30">
        <v>10</v>
      </c>
      <c r="AZ92" s="30">
        <f t="shared" si="15"/>
        <v>5</v>
      </c>
      <c r="BA92" s="30">
        <v>0</v>
      </c>
      <c r="BB92" s="30">
        <v>4</v>
      </c>
      <c r="BC92" s="30">
        <v>0</v>
      </c>
      <c r="BD92" s="30">
        <v>1</v>
      </c>
      <c r="BE92" s="13">
        <v>3</v>
      </c>
      <c r="BF92" s="28">
        <v>0</v>
      </c>
      <c r="BG92" s="13">
        <v>136</v>
      </c>
      <c r="BH92" s="13">
        <v>312</v>
      </c>
      <c r="BI92" s="13">
        <v>0</v>
      </c>
      <c r="BJ92" s="13">
        <v>671</v>
      </c>
      <c r="BK92" s="3"/>
    </row>
    <row r="93" spans="1:63" x14ac:dyDescent="0.2">
      <c r="A93" s="8">
        <v>5704</v>
      </c>
      <c r="B93" s="8" t="s">
        <v>149</v>
      </c>
      <c r="C93" s="30">
        <v>5</v>
      </c>
      <c r="D93" s="28">
        <v>3</v>
      </c>
      <c r="E93" s="30">
        <v>10</v>
      </c>
      <c r="F93" s="30">
        <v>16</v>
      </c>
      <c r="G93" s="30">
        <v>115</v>
      </c>
      <c r="H93" s="30">
        <v>87</v>
      </c>
      <c r="I93" s="30">
        <v>1</v>
      </c>
      <c r="J93" s="30">
        <v>9</v>
      </c>
      <c r="K93" s="30">
        <v>0</v>
      </c>
      <c r="L93" s="30">
        <v>0</v>
      </c>
      <c r="M93" s="28">
        <v>3</v>
      </c>
      <c r="N93" s="30">
        <v>34</v>
      </c>
      <c r="O93" s="30">
        <v>553</v>
      </c>
      <c r="P93" s="30">
        <v>0</v>
      </c>
      <c r="Q93" s="13">
        <v>0</v>
      </c>
      <c r="R93" s="28">
        <v>0</v>
      </c>
      <c r="S93" s="30">
        <v>0</v>
      </c>
      <c r="T93" s="13">
        <v>0</v>
      </c>
      <c r="U93" s="28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13">
        <v>0</v>
      </c>
      <c r="AC93" s="30">
        <v>0</v>
      </c>
      <c r="AD93" s="30">
        <v>0</v>
      </c>
      <c r="AE93" s="30">
        <v>0</v>
      </c>
      <c r="AF93" s="28">
        <v>3</v>
      </c>
      <c r="AG93" s="28">
        <v>0</v>
      </c>
      <c r="AH93" s="30">
        <v>0</v>
      </c>
      <c r="AI93" s="30">
        <v>0</v>
      </c>
      <c r="AJ93" s="13">
        <v>0</v>
      </c>
      <c r="AK93" s="28">
        <v>0</v>
      </c>
      <c r="AL93" s="30">
        <v>0</v>
      </c>
      <c r="AM93" s="30">
        <v>0</v>
      </c>
      <c r="AN93" s="31">
        <v>10</v>
      </c>
      <c r="AO93" s="13">
        <v>34</v>
      </c>
      <c r="AP93" s="30">
        <v>332</v>
      </c>
      <c r="AQ93" s="13">
        <v>553</v>
      </c>
      <c r="AR93" s="30">
        <v>0</v>
      </c>
      <c r="AS93" s="30">
        <v>15</v>
      </c>
      <c r="AT93" s="30">
        <v>315</v>
      </c>
      <c r="AU93" s="13">
        <v>116</v>
      </c>
      <c r="AV93" s="13">
        <v>0</v>
      </c>
      <c r="AW93" s="30">
        <v>0</v>
      </c>
      <c r="AX93" s="30">
        <f t="shared" si="14"/>
        <v>0</v>
      </c>
      <c r="AY93" s="30">
        <v>0</v>
      </c>
      <c r="AZ93" s="30">
        <f t="shared" si="15"/>
        <v>0</v>
      </c>
      <c r="BA93" s="30">
        <v>0</v>
      </c>
      <c r="BB93" s="30">
        <v>0</v>
      </c>
      <c r="BC93" s="30">
        <v>0</v>
      </c>
      <c r="BD93" s="30">
        <v>0</v>
      </c>
      <c r="BE93" s="13">
        <v>0</v>
      </c>
      <c r="BF93" s="28">
        <v>0</v>
      </c>
      <c r="BG93" s="13">
        <v>7</v>
      </c>
      <c r="BH93" s="13">
        <v>109</v>
      </c>
      <c r="BI93" s="13">
        <v>0</v>
      </c>
      <c r="BJ93" s="13">
        <v>126</v>
      </c>
      <c r="BK93" s="3"/>
    </row>
    <row r="94" spans="1:63" s="35" customFormat="1" x14ac:dyDescent="0.2">
      <c r="A94" s="32">
        <v>5798</v>
      </c>
      <c r="B94" s="32"/>
      <c r="C94" s="33"/>
      <c r="D94" s="34">
        <f t="shared" ref="D94:AG94" si="22">SUM(D90:D93)</f>
        <v>19</v>
      </c>
      <c r="E94" s="34">
        <f t="shared" si="22"/>
        <v>130</v>
      </c>
      <c r="F94" s="34">
        <f>SUM(F90:F93)</f>
        <v>277</v>
      </c>
      <c r="G94" s="34">
        <f t="shared" si="22"/>
        <v>1379</v>
      </c>
      <c r="H94" s="34">
        <f t="shared" si="22"/>
        <v>1368</v>
      </c>
      <c r="I94" s="34">
        <f t="shared" si="22"/>
        <v>3</v>
      </c>
      <c r="J94" s="34">
        <f t="shared" si="22"/>
        <v>35</v>
      </c>
      <c r="K94" s="34">
        <f t="shared" si="22"/>
        <v>0</v>
      </c>
      <c r="L94" s="34">
        <f t="shared" si="22"/>
        <v>0</v>
      </c>
      <c r="M94" s="34">
        <f t="shared" si="22"/>
        <v>23</v>
      </c>
      <c r="N94" s="34">
        <f t="shared" si="22"/>
        <v>332</v>
      </c>
      <c r="O94" s="34">
        <f t="shared" si="22"/>
        <v>6926</v>
      </c>
      <c r="P94" s="34">
        <f t="shared" si="22"/>
        <v>0</v>
      </c>
      <c r="Q94" s="34">
        <f t="shared" si="22"/>
        <v>0</v>
      </c>
      <c r="R94" s="34">
        <f t="shared" si="22"/>
        <v>0</v>
      </c>
      <c r="S94" s="34">
        <f t="shared" si="22"/>
        <v>0</v>
      </c>
      <c r="T94" s="34">
        <f t="shared" si="22"/>
        <v>0</v>
      </c>
      <c r="U94" s="34">
        <f t="shared" si="22"/>
        <v>2</v>
      </c>
      <c r="V94" s="34">
        <f t="shared" si="22"/>
        <v>18</v>
      </c>
      <c r="W94" s="34">
        <f t="shared" si="22"/>
        <v>10</v>
      </c>
      <c r="X94" s="34">
        <f t="shared" si="22"/>
        <v>103</v>
      </c>
      <c r="Y94" s="34">
        <f t="shared" si="22"/>
        <v>125</v>
      </c>
      <c r="Z94" s="34">
        <f t="shared" si="22"/>
        <v>19</v>
      </c>
      <c r="AA94" s="34">
        <f t="shared" si="22"/>
        <v>3</v>
      </c>
      <c r="AB94" s="34">
        <f t="shared" si="22"/>
        <v>55</v>
      </c>
      <c r="AC94" s="34">
        <f t="shared" si="22"/>
        <v>0</v>
      </c>
      <c r="AD94" s="34">
        <f t="shared" si="22"/>
        <v>0</v>
      </c>
      <c r="AE94" s="34">
        <f t="shared" si="22"/>
        <v>32</v>
      </c>
      <c r="AF94" s="34">
        <f t="shared" si="22"/>
        <v>140</v>
      </c>
      <c r="AG94" s="34">
        <f t="shared" si="22"/>
        <v>1</v>
      </c>
      <c r="AH94" s="34">
        <f t="shared" ref="AH94:BI94" si="23">SUM(AH90:AH93)</f>
        <v>7</v>
      </c>
      <c r="AI94" s="34">
        <f t="shared" si="23"/>
        <v>42</v>
      </c>
      <c r="AJ94" s="34">
        <f t="shared" si="23"/>
        <v>0</v>
      </c>
      <c r="AK94" s="34">
        <f t="shared" si="23"/>
        <v>0</v>
      </c>
      <c r="AL94" s="34">
        <f t="shared" si="23"/>
        <v>1</v>
      </c>
      <c r="AM94" s="34">
        <f t="shared" si="23"/>
        <v>11</v>
      </c>
      <c r="AN94" s="34">
        <f t="shared" si="23"/>
        <v>124</v>
      </c>
      <c r="AO94" s="34">
        <f t="shared" si="23"/>
        <v>263</v>
      </c>
      <c r="AP94" s="34">
        <f t="shared" si="23"/>
        <v>4627</v>
      </c>
      <c r="AQ94" s="34">
        <f t="shared" si="23"/>
        <v>7282</v>
      </c>
      <c r="AR94" s="34">
        <f t="shared" si="23"/>
        <v>2</v>
      </c>
      <c r="AS94" s="34">
        <f t="shared" si="23"/>
        <v>158</v>
      </c>
      <c r="AT94" s="34">
        <f t="shared" si="23"/>
        <v>3601</v>
      </c>
      <c r="AU94" s="34">
        <f t="shared" si="23"/>
        <v>1178</v>
      </c>
      <c r="AV94" s="34">
        <f t="shared" si="23"/>
        <v>294</v>
      </c>
      <c r="AW94" s="34">
        <f t="shared" si="23"/>
        <v>32</v>
      </c>
      <c r="AX94" s="34">
        <f t="shared" si="23"/>
        <v>16</v>
      </c>
      <c r="AY94" s="34">
        <f>SUM(AY90:AY93)</f>
        <v>18</v>
      </c>
      <c r="AZ94" s="34">
        <f>SUM(AZ90:AZ93)</f>
        <v>9</v>
      </c>
      <c r="BA94" s="34">
        <f t="shared" si="23"/>
        <v>2</v>
      </c>
      <c r="BB94" s="34">
        <f t="shared" si="23"/>
        <v>5</v>
      </c>
      <c r="BC94" s="34">
        <f t="shared" si="23"/>
        <v>2</v>
      </c>
      <c r="BD94" s="34">
        <f t="shared" si="23"/>
        <v>2</v>
      </c>
      <c r="BE94" s="34">
        <f t="shared" si="23"/>
        <v>6</v>
      </c>
      <c r="BF94" s="34">
        <f>SUM(BF90:BF93)</f>
        <v>25</v>
      </c>
      <c r="BG94" s="34">
        <f t="shared" si="23"/>
        <v>430</v>
      </c>
      <c r="BH94" s="34">
        <f t="shared" si="23"/>
        <v>1032</v>
      </c>
      <c r="BI94" s="34">
        <f t="shared" si="23"/>
        <v>0</v>
      </c>
      <c r="BJ94" s="34">
        <f t="shared" ref="BJ94" si="24">SUM(BJ90:BJ93)</f>
        <v>2023</v>
      </c>
    </row>
    <row r="95" spans="1:63" x14ac:dyDescent="0.2">
      <c r="A95" s="7">
        <v>5799</v>
      </c>
      <c r="B95" s="7" t="s">
        <v>150</v>
      </c>
      <c r="C95" s="30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30">
        <f t="shared" si="14"/>
        <v>0</v>
      </c>
      <c r="AY95" s="28"/>
      <c r="AZ95" s="30">
        <f t="shared" si="15"/>
        <v>0</v>
      </c>
      <c r="BA95" s="28"/>
      <c r="BB95" s="28"/>
      <c r="BC95" s="28"/>
      <c r="BD95" s="28"/>
      <c r="BE95" s="28"/>
      <c r="BF95" s="28"/>
      <c r="BG95" s="28"/>
      <c r="BH95" s="28"/>
      <c r="BI95" s="28"/>
      <c r="BJ95" s="13">
        <v>0</v>
      </c>
      <c r="BK95" s="3"/>
    </row>
    <row r="96" spans="1:63" x14ac:dyDescent="0.2">
      <c r="A96" s="8">
        <v>5801</v>
      </c>
      <c r="B96" s="8" t="s">
        <v>151</v>
      </c>
      <c r="C96" s="30">
        <v>4</v>
      </c>
      <c r="D96" s="28">
        <v>13</v>
      </c>
      <c r="E96" s="30">
        <v>32</v>
      </c>
      <c r="F96" s="30">
        <v>10</v>
      </c>
      <c r="G96" s="30">
        <v>314</v>
      </c>
      <c r="H96" s="30">
        <v>254</v>
      </c>
      <c r="I96" s="30">
        <v>0</v>
      </c>
      <c r="J96" s="30">
        <v>0</v>
      </c>
      <c r="K96" s="30">
        <v>0</v>
      </c>
      <c r="L96" s="30">
        <v>0</v>
      </c>
      <c r="M96" s="28">
        <v>6</v>
      </c>
      <c r="N96" s="30">
        <v>54</v>
      </c>
      <c r="O96" s="30">
        <v>1081</v>
      </c>
      <c r="P96" s="30">
        <v>0</v>
      </c>
      <c r="Q96" s="13">
        <v>0</v>
      </c>
      <c r="R96" s="28">
        <v>0</v>
      </c>
      <c r="S96" s="30">
        <v>0</v>
      </c>
      <c r="T96" s="13">
        <v>0</v>
      </c>
      <c r="U96" s="28">
        <v>0</v>
      </c>
      <c r="V96" s="30">
        <v>10</v>
      </c>
      <c r="W96" s="30">
        <v>0</v>
      </c>
      <c r="X96" s="30">
        <v>0</v>
      </c>
      <c r="Y96" s="30">
        <v>0</v>
      </c>
      <c r="Z96" s="30">
        <v>169</v>
      </c>
      <c r="AA96" s="30">
        <v>0</v>
      </c>
      <c r="AB96" s="13">
        <v>0</v>
      </c>
      <c r="AC96" s="30">
        <v>0</v>
      </c>
      <c r="AD96" s="30">
        <v>0</v>
      </c>
      <c r="AE96" s="30">
        <v>0</v>
      </c>
      <c r="AF96" s="28">
        <v>1</v>
      </c>
      <c r="AG96" s="28">
        <v>1</v>
      </c>
      <c r="AH96" s="30">
        <v>8</v>
      </c>
      <c r="AI96" s="30">
        <v>5</v>
      </c>
      <c r="AJ96" s="13">
        <v>59</v>
      </c>
      <c r="AK96" s="28">
        <v>0</v>
      </c>
      <c r="AL96" s="30">
        <v>0</v>
      </c>
      <c r="AM96" s="30">
        <v>0</v>
      </c>
      <c r="AN96" s="31">
        <v>9</v>
      </c>
      <c r="AO96" s="13">
        <v>25</v>
      </c>
      <c r="AP96" s="30">
        <v>778</v>
      </c>
      <c r="AQ96" s="13">
        <v>1312</v>
      </c>
      <c r="AR96" s="30">
        <v>1</v>
      </c>
      <c r="AS96" s="30">
        <v>33</v>
      </c>
      <c r="AT96" s="30">
        <v>694</v>
      </c>
      <c r="AU96" s="13">
        <v>341</v>
      </c>
      <c r="AV96" s="13">
        <v>0</v>
      </c>
      <c r="AW96" s="30">
        <v>0</v>
      </c>
      <c r="AX96" s="30">
        <f t="shared" si="14"/>
        <v>0</v>
      </c>
      <c r="AY96" s="30">
        <v>0</v>
      </c>
      <c r="AZ96" s="30">
        <f t="shared" si="15"/>
        <v>0</v>
      </c>
      <c r="BA96" s="30">
        <v>0</v>
      </c>
      <c r="BB96" s="30">
        <v>0</v>
      </c>
      <c r="BC96" s="30">
        <v>0</v>
      </c>
      <c r="BD96" s="30">
        <v>0</v>
      </c>
      <c r="BE96" s="13">
        <v>1</v>
      </c>
      <c r="BF96" s="28">
        <v>77</v>
      </c>
      <c r="BG96" s="13">
        <v>257</v>
      </c>
      <c r="BH96" s="13">
        <v>84</v>
      </c>
      <c r="BI96" s="13">
        <v>0</v>
      </c>
      <c r="BJ96" s="13">
        <v>371</v>
      </c>
      <c r="BK96" s="3"/>
    </row>
    <row r="97" spans="1:63" x14ac:dyDescent="0.2">
      <c r="A97" s="8">
        <v>5802</v>
      </c>
      <c r="B97" s="8" t="s">
        <v>152</v>
      </c>
      <c r="C97" s="30">
        <v>6</v>
      </c>
      <c r="D97" s="28">
        <v>11</v>
      </c>
      <c r="E97" s="30">
        <v>22</v>
      </c>
      <c r="F97" s="30">
        <v>44</v>
      </c>
      <c r="G97" s="30">
        <v>157</v>
      </c>
      <c r="H97" s="30">
        <v>161</v>
      </c>
      <c r="I97" s="30">
        <v>0</v>
      </c>
      <c r="J97" s="30">
        <v>0</v>
      </c>
      <c r="K97" s="30">
        <v>0</v>
      </c>
      <c r="L97" s="30">
        <v>0</v>
      </c>
      <c r="M97" s="28">
        <v>6</v>
      </c>
      <c r="N97" s="30">
        <v>51</v>
      </c>
      <c r="O97" s="30">
        <v>788</v>
      </c>
      <c r="P97" s="30">
        <v>0</v>
      </c>
      <c r="Q97" s="13">
        <v>0</v>
      </c>
      <c r="R97" s="28">
        <v>0</v>
      </c>
      <c r="S97" s="30">
        <v>0</v>
      </c>
      <c r="T97" s="13">
        <v>0</v>
      </c>
      <c r="U97" s="28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13">
        <v>0</v>
      </c>
      <c r="AC97" s="30">
        <v>0</v>
      </c>
      <c r="AD97" s="30">
        <v>0</v>
      </c>
      <c r="AE97" s="30">
        <v>0</v>
      </c>
      <c r="AF97" s="28">
        <v>15</v>
      </c>
      <c r="AG97" s="28">
        <v>0</v>
      </c>
      <c r="AH97" s="30">
        <v>0</v>
      </c>
      <c r="AI97" s="30">
        <v>0</v>
      </c>
      <c r="AJ97" s="13">
        <v>0</v>
      </c>
      <c r="AK97" s="28">
        <v>1</v>
      </c>
      <c r="AL97" s="30">
        <v>3</v>
      </c>
      <c r="AM97" s="30">
        <v>74</v>
      </c>
      <c r="AN97" s="31">
        <v>0</v>
      </c>
      <c r="AO97" s="13">
        <v>20</v>
      </c>
      <c r="AP97" s="30">
        <v>518</v>
      </c>
      <c r="AQ97" s="13">
        <v>788</v>
      </c>
      <c r="AR97" s="30">
        <v>2</v>
      </c>
      <c r="AS97" s="30">
        <v>35</v>
      </c>
      <c r="AT97" s="30">
        <v>661</v>
      </c>
      <c r="AU97" s="13">
        <v>94</v>
      </c>
      <c r="AV97" s="13">
        <v>0</v>
      </c>
      <c r="AW97" s="30">
        <v>0</v>
      </c>
      <c r="AX97" s="30">
        <f t="shared" si="14"/>
        <v>0</v>
      </c>
      <c r="AY97" s="30">
        <v>0</v>
      </c>
      <c r="AZ97" s="30">
        <f t="shared" si="15"/>
        <v>0</v>
      </c>
      <c r="BA97" s="30">
        <v>0</v>
      </c>
      <c r="BB97" s="30">
        <v>0</v>
      </c>
      <c r="BC97" s="30">
        <v>0</v>
      </c>
      <c r="BD97" s="30">
        <v>0</v>
      </c>
      <c r="BE97" s="13">
        <v>0</v>
      </c>
      <c r="BF97" s="28">
        <v>0</v>
      </c>
      <c r="BG97" s="13">
        <v>0</v>
      </c>
      <c r="BH97" s="13">
        <v>94</v>
      </c>
      <c r="BI97" s="13">
        <v>0</v>
      </c>
      <c r="BJ97" s="13">
        <v>235</v>
      </c>
      <c r="BK97" s="3"/>
    </row>
    <row r="98" spans="1:63" x14ac:dyDescent="0.2">
      <c r="A98" s="8">
        <v>5803</v>
      </c>
      <c r="B98" s="8" t="s">
        <v>153</v>
      </c>
      <c r="C98" s="30">
        <v>2</v>
      </c>
      <c r="D98" s="28">
        <v>14</v>
      </c>
      <c r="E98" s="30">
        <v>87</v>
      </c>
      <c r="F98" s="30">
        <v>0</v>
      </c>
      <c r="G98" s="30">
        <v>1110</v>
      </c>
      <c r="H98" s="30">
        <v>1059</v>
      </c>
      <c r="I98" s="30">
        <v>9</v>
      </c>
      <c r="J98" s="30">
        <v>164</v>
      </c>
      <c r="K98" s="30">
        <v>0</v>
      </c>
      <c r="L98" s="30">
        <v>0</v>
      </c>
      <c r="M98" s="28">
        <v>14</v>
      </c>
      <c r="N98" s="30">
        <v>286</v>
      </c>
      <c r="O98" s="30">
        <v>6427</v>
      </c>
      <c r="P98" s="30">
        <v>9</v>
      </c>
      <c r="Q98" s="13">
        <v>202</v>
      </c>
      <c r="R98" s="28">
        <v>1</v>
      </c>
      <c r="S98" s="30">
        <v>8</v>
      </c>
      <c r="T98" s="13">
        <v>166</v>
      </c>
      <c r="U98" s="28">
        <v>2</v>
      </c>
      <c r="V98" s="30">
        <v>25</v>
      </c>
      <c r="W98" s="30">
        <v>0</v>
      </c>
      <c r="X98" s="30">
        <v>295</v>
      </c>
      <c r="Y98" s="30">
        <v>9</v>
      </c>
      <c r="Z98" s="30">
        <v>77</v>
      </c>
      <c r="AA98" s="30">
        <v>0</v>
      </c>
      <c r="AB98" s="13">
        <v>118</v>
      </c>
      <c r="AC98" s="30">
        <v>0</v>
      </c>
      <c r="AD98" s="30">
        <v>0</v>
      </c>
      <c r="AE98" s="30">
        <v>3</v>
      </c>
      <c r="AF98" s="28">
        <v>36</v>
      </c>
      <c r="AG98" s="28">
        <v>0</v>
      </c>
      <c r="AH98" s="30">
        <v>0</v>
      </c>
      <c r="AI98" s="30">
        <v>0</v>
      </c>
      <c r="AJ98" s="13">
        <v>0</v>
      </c>
      <c r="AK98" s="28">
        <v>1</v>
      </c>
      <c r="AL98" s="30">
        <v>3</v>
      </c>
      <c r="AM98" s="30">
        <v>72</v>
      </c>
      <c r="AN98" s="31">
        <v>130</v>
      </c>
      <c r="AO98" s="13">
        <v>241</v>
      </c>
      <c r="AP98" s="30">
        <v>3870</v>
      </c>
      <c r="AQ98" s="13">
        <v>7293</v>
      </c>
      <c r="AR98" s="30">
        <v>2</v>
      </c>
      <c r="AS98" s="30">
        <v>106</v>
      </c>
      <c r="AT98" s="30">
        <v>2335</v>
      </c>
      <c r="AU98" s="13">
        <v>1971</v>
      </c>
      <c r="AV98" s="13">
        <v>422</v>
      </c>
      <c r="AW98" s="30">
        <v>0</v>
      </c>
      <c r="AX98" s="30">
        <f t="shared" si="14"/>
        <v>0</v>
      </c>
      <c r="AY98" s="30">
        <v>0</v>
      </c>
      <c r="AZ98" s="30">
        <f t="shared" si="15"/>
        <v>0</v>
      </c>
      <c r="BA98" s="30">
        <v>0</v>
      </c>
      <c r="BB98" s="30">
        <v>1</v>
      </c>
      <c r="BC98" s="30">
        <v>0</v>
      </c>
      <c r="BD98" s="30">
        <v>1</v>
      </c>
      <c r="BE98" s="13">
        <v>0</v>
      </c>
      <c r="BF98" s="28">
        <v>87</v>
      </c>
      <c r="BG98" s="13">
        <v>641</v>
      </c>
      <c r="BH98" s="13">
        <v>1751</v>
      </c>
      <c r="BI98" s="13">
        <v>391</v>
      </c>
      <c r="BJ98" s="13">
        <v>1565</v>
      </c>
      <c r="BK98" s="3"/>
    </row>
    <row r="99" spans="1:63" x14ac:dyDescent="0.2">
      <c r="A99" s="8">
        <v>5804</v>
      </c>
      <c r="B99" s="8" t="s">
        <v>154</v>
      </c>
      <c r="C99" s="30">
        <v>5</v>
      </c>
      <c r="D99" s="28">
        <v>30</v>
      </c>
      <c r="E99" s="30">
        <v>36</v>
      </c>
      <c r="F99" s="30">
        <v>0</v>
      </c>
      <c r="G99" s="30">
        <v>368</v>
      </c>
      <c r="H99" s="30">
        <v>241</v>
      </c>
      <c r="I99" s="30">
        <v>0</v>
      </c>
      <c r="J99" s="30">
        <v>0</v>
      </c>
      <c r="K99" s="30">
        <v>0</v>
      </c>
      <c r="L99" s="30">
        <v>0</v>
      </c>
      <c r="M99" s="28">
        <v>13</v>
      </c>
      <c r="N99" s="30">
        <v>70</v>
      </c>
      <c r="O99" s="30">
        <v>992</v>
      </c>
      <c r="P99" s="30">
        <v>0</v>
      </c>
      <c r="Q99" s="13">
        <v>0</v>
      </c>
      <c r="R99" s="28">
        <v>0</v>
      </c>
      <c r="S99" s="30">
        <v>0</v>
      </c>
      <c r="T99" s="13">
        <v>0</v>
      </c>
      <c r="U99" s="28">
        <v>0</v>
      </c>
      <c r="V99" s="30">
        <v>8</v>
      </c>
      <c r="W99" s="30">
        <v>0</v>
      </c>
      <c r="X99" s="30">
        <v>0</v>
      </c>
      <c r="Y99" s="30">
        <v>96</v>
      </c>
      <c r="Z99" s="30">
        <v>0</v>
      </c>
      <c r="AA99" s="30">
        <v>0</v>
      </c>
      <c r="AB99" s="13">
        <v>0</v>
      </c>
      <c r="AC99" s="30">
        <v>0</v>
      </c>
      <c r="AD99" s="30">
        <v>0</v>
      </c>
      <c r="AE99" s="30">
        <v>1</v>
      </c>
      <c r="AF99" s="28">
        <v>54</v>
      </c>
      <c r="AG99" s="28">
        <v>0</v>
      </c>
      <c r="AH99" s="30">
        <v>0</v>
      </c>
      <c r="AI99" s="30">
        <v>0</v>
      </c>
      <c r="AJ99" s="13">
        <v>0</v>
      </c>
      <c r="AK99" s="28">
        <v>0</v>
      </c>
      <c r="AL99" s="30">
        <v>0</v>
      </c>
      <c r="AM99" s="30">
        <v>0</v>
      </c>
      <c r="AN99" s="31">
        <v>0</v>
      </c>
      <c r="AO99" s="13">
        <v>36</v>
      </c>
      <c r="AP99" s="30">
        <v>814</v>
      </c>
      <c r="AQ99" s="13">
        <v>1088</v>
      </c>
      <c r="AR99" s="30">
        <v>2</v>
      </c>
      <c r="AS99" s="30">
        <v>31</v>
      </c>
      <c r="AT99" s="30">
        <v>696</v>
      </c>
      <c r="AU99" s="13">
        <v>0</v>
      </c>
      <c r="AV99" s="13">
        <v>96</v>
      </c>
      <c r="AW99" s="30">
        <v>0</v>
      </c>
      <c r="AX99" s="30">
        <f t="shared" si="14"/>
        <v>0</v>
      </c>
      <c r="AY99" s="30">
        <v>13</v>
      </c>
      <c r="AZ99" s="30">
        <f t="shared" si="15"/>
        <v>6.5</v>
      </c>
      <c r="BA99" s="30">
        <v>0</v>
      </c>
      <c r="BB99" s="30">
        <v>0</v>
      </c>
      <c r="BC99" s="30">
        <v>0</v>
      </c>
      <c r="BD99" s="30">
        <v>0</v>
      </c>
      <c r="BE99" s="13">
        <v>0</v>
      </c>
      <c r="BF99" s="28">
        <v>1</v>
      </c>
      <c r="BG99" s="13">
        <v>96</v>
      </c>
      <c r="BH99" s="13">
        <v>0</v>
      </c>
      <c r="BI99" s="13">
        <v>0</v>
      </c>
      <c r="BJ99" s="13">
        <v>382</v>
      </c>
      <c r="BK99" s="3"/>
    </row>
    <row r="100" spans="1:63" x14ac:dyDescent="0.2">
      <c r="A100" s="8">
        <v>5805</v>
      </c>
      <c r="B100" s="8" t="s">
        <v>155</v>
      </c>
      <c r="C100" s="30">
        <v>5</v>
      </c>
      <c r="D100" s="28">
        <v>7</v>
      </c>
      <c r="E100" s="30">
        <v>21</v>
      </c>
      <c r="F100" s="30">
        <v>0</v>
      </c>
      <c r="G100" s="30">
        <v>221</v>
      </c>
      <c r="H100" s="30">
        <v>193</v>
      </c>
      <c r="I100" s="30">
        <v>0</v>
      </c>
      <c r="J100" s="30">
        <v>0</v>
      </c>
      <c r="K100" s="30">
        <v>0</v>
      </c>
      <c r="L100" s="30">
        <v>0</v>
      </c>
      <c r="M100" s="28">
        <v>5</v>
      </c>
      <c r="N100" s="30">
        <v>52</v>
      </c>
      <c r="O100" s="30">
        <v>920</v>
      </c>
      <c r="P100" s="30">
        <v>0</v>
      </c>
      <c r="Q100" s="13">
        <v>0</v>
      </c>
      <c r="R100" s="28">
        <v>0</v>
      </c>
      <c r="S100" s="30">
        <v>0</v>
      </c>
      <c r="T100" s="13">
        <v>0</v>
      </c>
      <c r="U100" s="28">
        <v>1</v>
      </c>
      <c r="V100" s="30">
        <v>9</v>
      </c>
      <c r="W100" s="30">
        <v>0</v>
      </c>
      <c r="X100" s="30">
        <v>129</v>
      </c>
      <c r="Y100" s="30">
        <v>0</v>
      </c>
      <c r="Z100" s="30">
        <v>39</v>
      </c>
      <c r="AA100" s="30">
        <v>0</v>
      </c>
      <c r="AB100" s="13">
        <v>0</v>
      </c>
      <c r="AC100" s="30">
        <v>0</v>
      </c>
      <c r="AD100" s="30">
        <v>0</v>
      </c>
      <c r="AE100" s="30">
        <v>1</v>
      </c>
      <c r="AF100" s="28">
        <v>13</v>
      </c>
      <c r="AG100" s="28">
        <v>0</v>
      </c>
      <c r="AH100" s="30">
        <v>0</v>
      </c>
      <c r="AI100" s="30">
        <v>0</v>
      </c>
      <c r="AJ100" s="13">
        <v>0</v>
      </c>
      <c r="AK100" s="28">
        <v>0</v>
      </c>
      <c r="AL100" s="30">
        <v>0</v>
      </c>
      <c r="AM100" s="30">
        <v>0</v>
      </c>
      <c r="AN100" s="31">
        <v>0</v>
      </c>
      <c r="AO100" s="13">
        <v>23</v>
      </c>
      <c r="AP100" s="30">
        <v>626</v>
      </c>
      <c r="AQ100" s="13">
        <v>1088</v>
      </c>
      <c r="AR100" s="30">
        <v>0</v>
      </c>
      <c r="AS100" s="30">
        <v>27</v>
      </c>
      <c r="AT100" s="30">
        <v>525</v>
      </c>
      <c r="AU100" s="13">
        <v>246</v>
      </c>
      <c r="AV100" s="13">
        <v>129</v>
      </c>
      <c r="AW100" s="30">
        <v>0</v>
      </c>
      <c r="AX100" s="30">
        <f t="shared" si="14"/>
        <v>0</v>
      </c>
      <c r="AY100" s="30">
        <v>40</v>
      </c>
      <c r="AZ100" s="30">
        <f t="shared" si="15"/>
        <v>20</v>
      </c>
      <c r="BA100" s="30">
        <v>0</v>
      </c>
      <c r="BB100" s="30">
        <v>0</v>
      </c>
      <c r="BC100" s="30">
        <v>0</v>
      </c>
      <c r="BD100" s="30">
        <v>0</v>
      </c>
      <c r="BE100" s="13">
        <v>1</v>
      </c>
      <c r="BF100" s="28">
        <v>10</v>
      </c>
      <c r="BG100" s="13">
        <v>205</v>
      </c>
      <c r="BH100" s="13">
        <v>170</v>
      </c>
      <c r="BI100" s="13">
        <v>0</v>
      </c>
      <c r="BJ100" s="13">
        <v>287</v>
      </c>
      <c r="BK100" s="3"/>
    </row>
    <row r="101" spans="1:63" x14ac:dyDescent="0.2">
      <c r="A101" s="8">
        <v>5806</v>
      </c>
      <c r="B101" s="8" t="s">
        <v>156</v>
      </c>
      <c r="C101" s="30">
        <v>8</v>
      </c>
      <c r="D101" s="28">
        <v>1</v>
      </c>
      <c r="E101" s="30">
        <v>6</v>
      </c>
      <c r="F101" s="30">
        <v>0</v>
      </c>
      <c r="G101" s="30">
        <v>51</v>
      </c>
      <c r="H101" s="30">
        <v>63</v>
      </c>
      <c r="I101" s="30">
        <v>0</v>
      </c>
      <c r="J101" s="30">
        <v>0</v>
      </c>
      <c r="K101" s="30">
        <v>0</v>
      </c>
      <c r="L101" s="30">
        <v>0</v>
      </c>
      <c r="M101" s="28">
        <v>3</v>
      </c>
      <c r="N101" s="30">
        <v>21</v>
      </c>
      <c r="O101" s="30">
        <v>315</v>
      </c>
      <c r="P101" s="30">
        <v>0</v>
      </c>
      <c r="Q101" s="13">
        <v>0</v>
      </c>
      <c r="R101" s="28">
        <v>0</v>
      </c>
      <c r="S101" s="30">
        <v>0</v>
      </c>
      <c r="T101" s="13">
        <v>0</v>
      </c>
      <c r="U101" s="28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13">
        <v>0</v>
      </c>
      <c r="AC101" s="30">
        <v>0</v>
      </c>
      <c r="AD101" s="30">
        <v>0</v>
      </c>
      <c r="AE101" s="30">
        <v>0</v>
      </c>
      <c r="AF101" s="28">
        <v>0</v>
      </c>
      <c r="AG101" s="28">
        <v>0</v>
      </c>
      <c r="AH101" s="30">
        <v>0</v>
      </c>
      <c r="AI101" s="30">
        <v>0</v>
      </c>
      <c r="AJ101" s="13">
        <v>0</v>
      </c>
      <c r="AK101" s="28">
        <v>0</v>
      </c>
      <c r="AL101" s="30">
        <v>0</v>
      </c>
      <c r="AM101" s="30">
        <v>0</v>
      </c>
      <c r="AN101" s="31">
        <v>7</v>
      </c>
      <c r="AO101" s="13">
        <v>9</v>
      </c>
      <c r="AP101" s="30">
        <v>198</v>
      </c>
      <c r="AQ101" s="13">
        <v>315</v>
      </c>
      <c r="AR101" s="30">
        <v>0</v>
      </c>
      <c r="AS101" s="30">
        <v>9</v>
      </c>
      <c r="AT101" s="30">
        <v>180</v>
      </c>
      <c r="AU101" s="13">
        <v>76</v>
      </c>
      <c r="AV101" s="13">
        <v>0</v>
      </c>
      <c r="AW101" s="30">
        <v>0</v>
      </c>
      <c r="AX101" s="30">
        <f t="shared" si="14"/>
        <v>0</v>
      </c>
      <c r="AY101" s="30">
        <v>0</v>
      </c>
      <c r="AZ101" s="30">
        <f t="shared" si="15"/>
        <v>0</v>
      </c>
      <c r="BA101" s="30">
        <v>0</v>
      </c>
      <c r="BB101" s="30">
        <v>0</v>
      </c>
      <c r="BC101" s="30">
        <v>0</v>
      </c>
      <c r="BD101" s="30">
        <v>1</v>
      </c>
      <c r="BE101" s="13">
        <v>1</v>
      </c>
      <c r="BF101" s="28">
        <v>0</v>
      </c>
      <c r="BG101" s="13">
        <v>18</v>
      </c>
      <c r="BH101" s="13">
        <v>58</v>
      </c>
      <c r="BI101" s="13">
        <v>0</v>
      </c>
      <c r="BJ101" s="13">
        <v>91</v>
      </c>
      <c r="BK101" s="3"/>
    </row>
    <row r="102" spans="1:63" x14ac:dyDescent="0.2">
      <c r="A102" s="8">
        <v>5807</v>
      </c>
      <c r="B102" s="8" t="s">
        <v>157</v>
      </c>
      <c r="C102" s="30">
        <v>6</v>
      </c>
      <c r="D102" s="28">
        <v>9</v>
      </c>
      <c r="E102" s="30">
        <v>25</v>
      </c>
      <c r="F102" s="30">
        <v>0</v>
      </c>
      <c r="G102" s="30">
        <v>256</v>
      </c>
      <c r="H102" s="30">
        <v>206</v>
      </c>
      <c r="I102" s="30">
        <v>1</v>
      </c>
      <c r="J102" s="30">
        <v>13</v>
      </c>
      <c r="K102" s="30">
        <v>0</v>
      </c>
      <c r="L102" s="30">
        <v>0</v>
      </c>
      <c r="M102" s="28">
        <v>7</v>
      </c>
      <c r="N102" s="30">
        <v>60</v>
      </c>
      <c r="O102" s="30">
        <v>969</v>
      </c>
      <c r="P102" s="30">
        <v>0</v>
      </c>
      <c r="Q102" s="13">
        <v>0</v>
      </c>
      <c r="R102" s="28">
        <v>0</v>
      </c>
      <c r="S102" s="30">
        <v>0</v>
      </c>
      <c r="T102" s="13">
        <v>0</v>
      </c>
      <c r="U102" s="28">
        <v>0</v>
      </c>
      <c r="V102" s="30">
        <v>4</v>
      </c>
      <c r="W102" s="30">
        <v>0</v>
      </c>
      <c r="X102" s="30">
        <v>12</v>
      </c>
      <c r="Y102" s="30">
        <v>0</v>
      </c>
      <c r="Z102" s="30">
        <v>26</v>
      </c>
      <c r="AA102" s="30">
        <v>0</v>
      </c>
      <c r="AB102" s="13">
        <v>0</v>
      </c>
      <c r="AC102" s="30">
        <v>0</v>
      </c>
      <c r="AD102" s="30">
        <v>0</v>
      </c>
      <c r="AE102" s="30">
        <v>0</v>
      </c>
      <c r="AF102" s="28">
        <v>5</v>
      </c>
      <c r="AG102" s="28">
        <v>0</v>
      </c>
      <c r="AH102" s="30">
        <v>0</v>
      </c>
      <c r="AI102" s="30">
        <v>0</v>
      </c>
      <c r="AJ102" s="13">
        <v>0</v>
      </c>
      <c r="AK102" s="28">
        <v>0</v>
      </c>
      <c r="AL102" s="30">
        <v>0</v>
      </c>
      <c r="AM102" s="30">
        <v>0</v>
      </c>
      <c r="AN102" s="31">
        <v>15</v>
      </c>
      <c r="AO102" s="13">
        <v>16</v>
      </c>
      <c r="AP102" s="30">
        <v>702</v>
      </c>
      <c r="AQ102" s="13">
        <v>1007</v>
      </c>
      <c r="AR102" s="30">
        <v>5</v>
      </c>
      <c r="AS102" s="30">
        <v>28</v>
      </c>
      <c r="AT102" s="30">
        <v>657</v>
      </c>
      <c r="AU102" s="13">
        <v>146</v>
      </c>
      <c r="AV102" s="13">
        <v>12</v>
      </c>
      <c r="AW102" s="30">
        <v>0</v>
      </c>
      <c r="AX102" s="30">
        <f t="shared" si="14"/>
        <v>0</v>
      </c>
      <c r="AY102" s="30">
        <v>0</v>
      </c>
      <c r="AZ102" s="30">
        <f t="shared" si="15"/>
        <v>0</v>
      </c>
      <c r="BA102" s="30">
        <v>0</v>
      </c>
      <c r="BB102" s="30">
        <v>1</v>
      </c>
      <c r="BC102" s="30">
        <v>0</v>
      </c>
      <c r="BD102" s="30">
        <v>3</v>
      </c>
      <c r="BE102" s="13">
        <v>3</v>
      </c>
      <c r="BF102" s="28">
        <v>0</v>
      </c>
      <c r="BG102" s="13">
        <v>84</v>
      </c>
      <c r="BH102" s="13">
        <v>74</v>
      </c>
      <c r="BI102" s="13">
        <v>0</v>
      </c>
      <c r="BJ102" s="13">
        <v>320</v>
      </c>
      <c r="BK102" s="3"/>
    </row>
    <row r="103" spans="1:63" x14ac:dyDescent="0.2">
      <c r="A103" s="8">
        <v>5808</v>
      </c>
      <c r="B103" s="8" t="s">
        <v>158</v>
      </c>
      <c r="C103" s="30">
        <v>8</v>
      </c>
      <c r="D103" s="28">
        <v>1</v>
      </c>
      <c r="E103" s="30">
        <v>6</v>
      </c>
      <c r="F103" s="30">
        <v>0</v>
      </c>
      <c r="G103" s="30">
        <v>56</v>
      </c>
      <c r="H103" s="30">
        <v>48</v>
      </c>
      <c r="I103" s="30">
        <v>0</v>
      </c>
      <c r="J103" s="30">
        <v>0</v>
      </c>
      <c r="K103" s="30">
        <v>0</v>
      </c>
      <c r="L103" s="30">
        <v>0</v>
      </c>
      <c r="M103" s="28">
        <v>2</v>
      </c>
      <c r="N103" s="30">
        <v>13</v>
      </c>
      <c r="O103" s="30">
        <v>216</v>
      </c>
      <c r="P103" s="30">
        <v>0</v>
      </c>
      <c r="Q103" s="13">
        <v>0</v>
      </c>
      <c r="R103" s="28">
        <v>0</v>
      </c>
      <c r="S103" s="30">
        <v>0</v>
      </c>
      <c r="T103" s="13">
        <v>0</v>
      </c>
      <c r="U103" s="28">
        <v>0</v>
      </c>
      <c r="V103" s="30">
        <v>5</v>
      </c>
      <c r="W103" s="30">
        <v>0</v>
      </c>
      <c r="X103" s="30">
        <v>0</v>
      </c>
      <c r="Y103" s="30">
        <v>0</v>
      </c>
      <c r="Z103" s="30">
        <v>49</v>
      </c>
      <c r="AA103" s="30">
        <v>19</v>
      </c>
      <c r="AB103" s="13">
        <v>0</v>
      </c>
      <c r="AC103" s="30">
        <v>0</v>
      </c>
      <c r="AD103" s="30">
        <v>0</v>
      </c>
      <c r="AE103" s="30">
        <v>0</v>
      </c>
      <c r="AF103" s="28">
        <v>14</v>
      </c>
      <c r="AG103" s="28">
        <v>0</v>
      </c>
      <c r="AH103" s="30">
        <v>0</v>
      </c>
      <c r="AI103" s="30">
        <v>0</v>
      </c>
      <c r="AJ103" s="13">
        <v>0</v>
      </c>
      <c r="AK103" s="28">
        <v>0</v>
      </c>
      <c r="AL103" s="30">
        <v>0</v>
      </c>
      <c r="AM103" s="30">
        <v>0</v>
      </c>
      <c r="AN103" s="31">
        <v>0</v>
      </c>
      <c r="AO103" s="13">
        <v>12</v>
      </c>
      <c r="AP103" s="30">
        <v>169</v>
      </c>
      <c r="AQ103" s="13">
        <v>284</v>
      </c>
      <c r="AR103" s="30">
        <v>0</v>
      </c>
      <c r="AS103" s="30">
        <v>8</v>
      </c>
      <c r="AT103" s="30">
        <v>152</v>
      </c>
      <c r="AU103" s="13">
        <v>68</v>
      </c>
      <c r="AV103" s="13">
        <v>0</v>
      </c>
      <c r="AW103" s="30">
        <v>0</v>
      </c>
      <c r="AX103" s="30">
        <f t="shared" si="14"/>
        <v>0</v>
      </c>
      <c r="AY103" s="30">
        <v>0</v>
      </c>
      <c r="AZ103" s="30">
        <f t="shared" si="15"/>
        <v>0</v>
      </c>
      <c r="BA103" s="30">
        <v>0</v>
      </c>
      <c r="BB103" s="30">
        <v>0</v>
      </c>
      <c r="BC103" s="30">
        <v>0</v>
      </c>
      <c r="BD103" s="30">
        <v>0</v>
      </c>
      <c r="BE103" s="13">
        <v>0</v>
      </c>
      <c r="BF103" s="28">
        <v>0</v>
      </c>
      <c r="BG103" s="13">
        <v>68</v>
      </c>
      <c r="BH103" s="13">
        <v>0</v>
      </c>
      <c r="BI103" s="13">
        <v>0</v>
      </c>
      <c r="BJ103" s="13">
        <v>73</v>
      </c>
      <c r="BK103" s="3"/>
    </row>
    <row r="104" spans="1:63" s="35" customFormat="1" x14ac:dyDescent="0.2">
      <c r="A104" s="32">
        <v>5898</v>
      </c>
      <c r="B104" s="32"/>
      <c r="C104" s="33"/>
      <c r="D104" s="34">
        <f t="shared" ref="D104:AG104" si="25">SUM(D96:D103)</f>
        <v>86</v>
      </c>
      <c r="E104" s="34">
        <f t="shared" si="25"/>
        <v>235</v>
      </c>
      <c r="F104" s="34">
        <f>SUM(F96:F103)</f>
        <v>54</v>
      </c>
      <c r="G104" s="34">
        <f t="shared" si="25"/>
        <v>2533</v>
      </c>
      <c r="H104" s="34">
        <f t="shared" si="25"/>
        <v>2225</v>
      </c>
      <c r="I104" s="34">
        <f t="shared" si="25"/>
        <v>10</v>
      </c>
      <c r="J104" s="34">
        <f t="shared" si="25"/>
        <v>177</v>
      </c>
      <c r="K104" s="34">
        <f t="shared" si="25"/>
        <v>0</v>
      </c>
      <c r="L104" s="34">
        <f t="shared" si="25"/>
        <v>0</v>
      </c>
      <c r="M104" s="34">
        <f t="shared" si="25"/>
        <v>56</v>
      </c>
      <c r="N104" s="34">
        <f t="shared" si="25"/>
        <v>607</v>
      </c>
      <c r="O104" s="34">
        <f t="shared" si="25"/>
        <v>11708</v>
      </c>
      <c r="P104" s="34">
        <f t="shared" si="25"/>
        <v>9</v>
      </c>
      <c r="Q104" s="34">
        <f t="shared" si="25"/>
        <v>202</v>
      </c>
      <c r="R104" s="34">
        <f t="shared" si="25"/>
        <v>1</v>
      </c>
      <c r="S104" s="34">
        <f t="shared" si="25"/>
        <v>8</v>
      </c>
      <c r="T104" s="34">
        <f t="shared" si="25"/>
        <v>166</v>
      </c>
      <c r="U104" s="34">
        <f t="shared" si="25"/>
        <v>3</v>
      </c>
      <c r="V104" s="34">
        <f t="shared" si="25"/>
        <v>61</v>
      </c>
      <c r="W104" s="34">
        <f t="shared" si="25"/>
        <v>0</v>
      </c>
      <c r="X104" s="34">
        <f t="shared" si="25"/>
        <v>436</v>
      </c>
      <c r="Y104" s="34">
        <f t="shared" si="25"/>
        <v>105</v>
      </c>
      <c r="Z104" s="34">
        <f t="shared" si="25"/>
        <v>360</v>
      </c>
      <c r="AA104" s="34">
        <f t="shared" si="25"/>
        <v>19</v>
      </c>
      <c r="AB104" s="34">
        <f t="shared" si="25"/>
        <v>118</v>
      </c>
      <c r="AC104" s="34">
        <f t="shared" si="25"/>
        <v>0</v>
      </c>
      <c r="AD104" s="34">
        <f t="shared" si="25"/>
        <v>0</v>
      </c>
      <c r="AE104" s="34">
        <f t="shared" si="25"/>
        <v>5</v>
      </c>
      <c r="AF104" s="34">
        <f t="shared" si="25"/>
        <v>138</v>
      </c>
      <c r="AG104" s="34">
        <f t="shared" si="25"/>
        <v>1</v>
      </c>
      <c r="AH104" s="34">
        <f t="shared" ref="AH104:BI104" si="26">SUM(AH96:AH103)</f>
        <v>8</v>
      </c>
      <c r="AI104" s="34">
        <f t="shared" si="26"/>
        <v>5</v>
      </c>
      <c r="AJ104" s="34">
        <f t="shared" si="26"/>
        <v>59</v>
      </c>
      <c r="AK104" s="34">
        <f t="shared" si="26"/>
        <v>2</v>
      </c>
      <c r="AL104" s="34">
        <f t="shared" si="26"/>
        <v>6</v>
      </c>
      <c r="AM104" s="34">
        <f t="shared" si="26"/>
        <v>146</v>
      </c>
      <c r="AN104" s="34">
        <f t="shared" si="26"/>
        <v>161</v>
      </c>
      <c r="AO104" s="34">
        <f t="shared" si="26"/>
        <v>382</v>
      </c>
      <c r="AP104" s="34">
        <f t="shared" si="26"/>
        <v>7675</v>
      </c>
      <c r="AQ104" s="34">
        <f t="shared" si="26"/>
        <v>13175</v>
      </c>
      <c r="AR104" s="34">
        <f t="shared" si="26"/>
        <v>12</v>
      </c>
      <c r="AS104" s="34">
        <f t="shared" si="26"/>
        <v>277</v>
      </c>
      <c r="AT104" s="34">
        <f t="shared" si="26"/>
        <v>5900</v>
      </c>
      <c r="AU104" s="34">
        <f t="shared" si="26"/>
        <v>2942</v>
      </c>
      <c r="AV104" s="34">
        <f t="shared" si="26"/>
        <v>659</v>
      </c>
      <c r="AW104" s="34">
        <f t="shared" si="26"/>
        <v>0</v>
      </c>
      <c r="AX104" s="34">
        <f t="shared" si="26"/>
        <v>0</v>
      </c>
      <c r="AY104" s="34">
        <f>SUM(AY96:AY103)</f>
        <v>53</v>
      </c>
      <c r="AZ104" s="34">
        <f>SUM(AZ96:AZ103)</f>
        <v>26.5</v>
      </c>
      <c r="BA104" s="34">
        <f t="shared" si="26"/>
        <v>0</v>
      </c>
      <c r="BB104" s="34">
        <f t="shared" si="26"/>
        <v>2</v>
      </c>
      <c r="BC104" s="34">
        <f t="shared" si="26"/>
        <v>0</v>
      </c>
      <c r="BD104" s="34">
        <f t="shared" si="26"/>
        <v>5</v>
      </c>
      <c r="BE104" s="34">
        <f t="shared" si="26"/>
        <v>6</v>
      </c>
      <c r="BF104" s="34">
        <f>SUM(BF96:BF103)</f>
        <v>175</v>
      </c>
      <c r="BG104" s="34">
        <f t="shared" si="26"/>
        <v>1369</v>
      </c>
      <c r="BH104" s="34">
        <f t="shared" si="26"/>
        <v>2231</v>
      </c>
      <c r="BI104" s="34">
        <f t="shared" si="26"/>
        <v>391</v>
      </c>
      <c r="BJ104" s="34">
        <f t="shared" ref="BJ104" si="27">SUM(BJ96:BJ103)</f>
        <v>3324</v>
      </c>
    </row>
    <row r="105" spans="1:63" x14ac:dyDescent="0.2">
      <c r="A105" s="7">
        <v>5899</v>
      </c>
      <c r="B105" s="7" t="s">
        <v>159</v>
      </c>
      <c r="C105" s="30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30">
        <f t="shared" si="14"/>
        <v>0</v>
      </c>
      <c r="AY105" s="28"/>
      <c r="AZ105" s="30">
        <f t="shared" si="15"/>
        <v>0</v>
      </c>
      <c r="BA105" s="28"/>
      <c r="BB105" s="28"/>
      <c r="BC105" s="28"/>
      <c r="BD105" s="28"/>
      <c r="BE105" s="28"/>
      <c r="BF105" s="28"/>
      <c r="BG105" s="28"/>
      <c r="BH105" s="28"/>
      <c r="BI105" s="28"/>
      <c r="BJ105" s="13">
        <v>0</v>
      </c>
      <c r="BK105" s="3"/>
    </row>
    <row r="106" spans="1:63" x14ac:dyDescent="0.2">
      <c r="A106" s="8">
        <v>5901</v>
      </c>
      <c r="B106" s="8" t="s">
        <v>160</v>
      </c>
      <c r="C106" s="30">
        <v>8</v>
      </c>
      <c r="D106" s="28">
        <v>3</v>
      </c>
      <c r="E106" s="30">
        <v>13</v>
      </c>
      <c r="F106" s="30">
        <v>26</v>
      </c>
      <c r="G106" s="30">
        <v>96</v>
      </c>
      <c r="H106" s="30">
        <v>88</v>
      </c>
      <c r="I106" s="30">
        <v>0</v>
      </c>
      <c r="J106" s="30">
        <v>0</v>
      </c>
      <c r="K106" s="30">
        <v>0</v>
      </c>
      <c r="L106" s="30">
        <v>0</v>
      </c>
      <c r="M106" s="28">
        <v>6</v>
      </c>
      <c r="N106" s="30">
        <v>38</v>
      </c>
      <c r="O106" s="30">
        <v>471</v>
      </c>
      <c r="P106" s="30">
        <v>0</v>
      </c>
      <c r="Q106" s="13">
        <v>0</v>
      </c>
      <c r="R106" s="28">
        <v>0</v>
      </c>
      <c r="S106" s="30">
        <v>0</v>
      </c>
      <c r="T106" s="13">
        <v>0</v>
      </c>
      <c r="U106" s="28">
        <v>0</v>
      </c>
      <c r="V106" s="30">
        <v>4</v>
      </c>
      <c r="W106" s="30">
        <v>0</v>
      </c>
      <c r="X106" s="30">
        <v>0</v>
      </c>
      <c r="Y106" s="30">
        <v>69</v>
      </c>
      <c r="Z106" s="30">
        <v>0</v>
      </c>
      <c r="AA106" s="30">
        <v>0</v>
      </c>
      <c r="AB106" s="13">
        <v>0</v>
      </c>
      <c r="AC106" s="30">
        <v>0</v>
      </c>
      <c r="AD106" s="30">
        <v>0</v>
      </c>
      <c r="AE106" s="30">
        <v>0</v>
      </c>
      <c r="AF106" s="28">
        <v>0</v>
      </c>
      <c r="AG106" s="28">
        <v>0</v>
      </c>
      <c r="AH106" s="30">
        <v>0</v>
      </c>
      <c r="AI106" s="30">
        <v>0</v>
      </c>
      <c r="AJ106" s="13">
        <v>0</v>
      </c>
      <c r="AK106" s="28">
        <v>0</v>
      </c>
      <c r="AL106" s="30">
        <v>0</v>
      </c>
      <c r="AM106" s="30">
        <v>0</v>
      </c>
      <c r="AN106" s="31">
        <v>0</v>
      </c>
      <c r="AO106" s="13">
        <v>20</v>
      </c>
      <c r="AP106" s="30">
        <v>282</v>
      </c>
      <c r="AQ106" s="13">
        <v>540</v>
      </c>
      <c r="AR106" s="30">
        <v>0</v>
      </c>
      <c r="AS106" s="30">
        <v>15</v>
      </c>
      <c r="AT106" s="30">
        <v>287</v>
      </c>
      <c r="AU106" s="13">
        <v>108</v>
      </c>
      <c r="AV106" s="13">
        <v>69</v>
      </c>
      <c r="AW106" s="30">
        <v>0</v>
      </c>
      <c r="AX106" s="30">
        <f t="shared" si="14"/>
        <v>0</v>
      </c>
      <c r="AY106" s="30">
        <v>0</v>
      </c>
      <c r="AZ106" s="30">
        <f t="shared" si="15"/>
        <v>0</v>
      </c>
      <c r="BA106" s="30">
        <v>0</v>
      </c>
      <c r="BB106" s="30">
        <v>0</v>
      </c>
      <c r="BC106" s="30">
        <v>0</v>
      </c>
      <c r="BD106" s="30">
        <v>1</v>
      </c>
      <c r="BE106" s="13">
        <v>0</v>
      </c>
      <c r="BF106" s="28">
        <v>0</v>
      </c>
      <c r="BG106" s="13">
        <v>69</v>
      </c>
      <c r="BH106" s="13">
        <v>108</v>
      </c>
      <c r="BI106" s="13">
        <v>0</v>
      </c>
      <c r="BJ106" s="13">
        <v>128</v>
      </c>
      <c r="BK106" s="3"/>
    </row>
    <row r="107" spans="1:63" x14ac:dyDescent="0.2">
      <c r="A107" s="8">
        <v>5902</v>
      </c>
      <c r="B107" s="8" t="s">
        <v>161</v>
      </c>
      <c r="C107" s="30">
        <v>7</v>
      </c>
      <c r="D107" s="28">
        <v>4</v>
      </c>
      <c r="E107" s="30">
        <v>13</v>
      </c>
      <c r="F107" s="30">
        <v>22</v>
      </c>
      <c r="G107" s="30">
        <v>119</v>
      </c>
      <c r="H107" s="30">
        <v>107</v>
      </c>
      <c r="I107" s="30">
        <v>1</v>
      </c>
      <c r="J107" s="30">
        <v>4</v>
      </c>
      <c r="K107" s="30">
        <v>0</v>
      </c>
      <c r="L107" s="30">
        <v>0</v>
      </c>
      <c r="M107" s="28">
        <v>3</v>
      </c>
      <c r="N107" s="30">
        <v>27</v>
      </c>
      <c r="O107" s="30">
        <v>448</v>
      </c>
      <c r="P107" s="30">
        <v>0</v>
      </c>
      <c r="Q107" s="13">
        <v>0</v>
      </c>
      <c r="R107" s="28">
        <v>0</v>
      </c>
      <c r="S107" s="30">
        <v>0</v>
      </c>
      <c r="T107" s="13">
        <v>0</v>
      </c>
      <c r="U107" s="28">
        <v>1</v>
      </c>
      <c r="V107" s="30">
        <v>5</v>
      </c>
      <c r="W107" s="30">
        <v>0</v>
      </c>
      <c r="X107" s="30">
        <v>33</v>
      </c>
      <c r="Y107" s="30">
        <v>0</v>
      </c>
      <c r="Z107" s="30">
        <v>40</v>
      </c>
      <c r="AA107" s="30">
        <v>6</v>
      </c>
      <c r="AB107" s="13">
        <v>0</v>
      </c>
      <c r="AC107" s="30">
        <v>0</v>
      </c>
      <c r="AD107" s="30">
        <v>28</v>
      </c>
      <c r="AE107" s="30">
        <v>0</v>
      </c>
      <c r="AF107" s="28">
        <v>64</v>
      </c>
      <c r="AG107" s="28">
        <v>0</v>
      </c>
      <c r="AH107" s="30">
        <v>0</v>
      </c>
      <c r="AI107" s="30">
        <v>0</v>
      </c>
      <c r="AJ107" s="13">
        <v>0</v>
      </c>
      <c r="AK107" s="28">
        <v>0</v>
      </c>
      <c r="AL107" s="30">
        <v>0</v>
      </c>
      <c r="AM107" s="30">
        <v>0</v>
      </c>
      <c r="AN107" s="31">
        <v>18</v>
      </c>
      <c r="AO107" s="13">
        <v>20</v>
      </c>
      <c r="AP107" s="30">
        <v>284</v>
      </c>
      <c r="AQ107" s="13">
        <v>527</v>
      </c>
      <c r="AR107" s="30">
        <v>0</v>
      </c>
      <c r="AS107" s="30">
        <v>15</v>
      </c>
      <c r="AT107" s="30">
        <v>311</v>
      </c>
      <c r="AU107" s="13">
        <v>170</v>
      </c>
      <c r="AV107" s="13">
        <v>33</v>
      </c>
      <c r="AW107" s="30">
        <v>0</v>
      </c>
      <c r="AX107" s="30">
        <f t="shared" si="14"/>
        <v>0</v>
      </c>
      <c r="AY107" s="30">
        <v>6</v>
      </c>
      <c r="AZ107" s="30">
        <f t="shared" si="15"/>
        <v>3</v>
      </c>
      <c r="BA107" s="30">
        <v>0</v>
      </c>
      <c r="BB107" s="30">
        <v>0</v>
      </c>
      <c r="BC107" s="30">
        <v>0</v>
      </c>
      <c r="BD107" s="30">
        <v>0</v>
      </c>
      <c r="BE107" s="13">
        <v>0</v>
      </c>
      <c r="BF107" s="28">
        <v>0</v>
      </c>
      <c r="BG107" s="13">
        <v>79</v>
      </c>
      <c r="BH107" s="13">
        <v>124</v>
      </c>
      <c r="BI107" s="13">
        <v>0</v>
      </c>
      <c r="BJ107" s="13">
        <v>164</v>
      </c>
      <c r="BK107" s="3"/>
    </row>
    <row r="108" spans="1:63" x14ac:dyDescent="0.2">
      <c r="A108" s="8">
        <v>5903</v>
      </c>
      <c r="B108" s="8" t="s">
        <v>162</v>
      </c>
      <c r="C108" s="30">
        <v>8</v>
      </c>
      <c r="D108" s="28">
        <v>12</v>
      </c>
      <c r="E108" s="30">
        <v>24</v>
      </c>
      <c r="F108" s="30">
        <v>12</v>
      </c>
      <c r="G108" s="30">
        <v>234</v>
      </c>
      <c r="H108" s="30">
        <v>218</v>
      </c>
      <c r="I108" s="30">
        <v>0</v>
      </c>
      <c r="J108" s="30">
        <v>0</v>
      </c>
      <c r="K108" s="30">
        <v>0</v>
      </c>
      <c r="L108" s="30">
        <v>0</v>
      </c>
      <c r="M108" s="28">
        <v>8</v>
      </c>
      <c r="N108" s="30">
        <v>82</v>
      </c>
      <c r="O108" s="30">
        <v>1350</v>
      </c>
      <c r="P108" s="30">
        <v>0</v>
      </c>
      <c r="Q108" s="13">
        <v>0</v>
      </c>
      <c r="R108" s="28">
        <v>0</v>
      </c>
      <c r="S108" s="30">
        <v>0</v>
      </c>
      <c r="T108" s="13">
        <v>0</v>
      </c>
      <c r="U108" s="28">
        <v>0</v>
      </c>
      <c r="V108" s="30">
        <v>4</v>
      </c>
      <c r="W108" s="30">
        <v>0</v>
      </c>
      <c r="X108" s="30">
        <v>0</v>
      </c>
      <c r="Y108" s="30">
        <v>43</v>
      </c>
      <c r="Z108" s="30">
        <v>0</v>
      </c>
      <c r="AA108" s="30">
        <v>0</v>
      </c>
      <c r="AB108" s="13">
        <v>0</v>
      </c>
      <c r="AC108" s="30">
        <v>0</v>
      </c>
      <c r="AD108" s="30">
        <v>0</v>
      </c>
      <c r="AE108" s="30">
        <v>0</v>
      </c>
      <c r="AF108" s="28">
        <v>26</v>
      </c>
      <c r="AG108" s="28">
        <v>0</v>
      </c>
      <c r="AH108" s="30">
        <v>0</v>
      </c>
      <c r="AI108" s="30">
        <v>0</v>
      </c>
      <c r="AJ108" s="13">
        <v>0</v>
      </c>
      <c r="AK108" s="28">
        <v>0</v>
      </c>
      <c r="AL108" s="30">
        <v>0</v>
      </c>
      <c r="AM108" s="30">
        <v>0</v>
      </c>
      <c r="AN108" s="31">
        <v>16</v>
      </c>
      <c r="AO108" s="13">
        <v>33</v>
      </c>
      <c r="AP108" s="30">
        <v>713</v>
      </c>
      <c r="AQ108" s="13">
        <v>1393</v>
      </c>
      <c r="AR108" s="30">
        <v>0</v>
      </c>
      <c r="AS108" s="30">
        <v>33</v>
      </c>
      <c r="AT108" s="30">
        <v>756</v>
      </c>
      <c r="AU108" s="13">
        <v>444</v>
      </c>
      <c r="AV108" s="13">
        <v>43</v>
      </c>
      <c r="AW108" s="30">
        <v>0</v>
      </c>
      <c r="AX108" s="30">
        <f t="shared" si="14"/>
        <v>0</v>
      </c>
      <c r="AY108" s="30">
        <v>22</v>
      </c>
      <c r="AZ108" s="30">
        <f t="shared" si="15"/>
        <v>11</v>
      </c>
      <c r="BA108" s="30">
        <v>0</v>
      </c>
      <c r="BB108" s="30">
        <v>0</v>
      </c>
      <c r="BC108" s="30">
        <v>0</v>
      </c>
      <c r="BD108" s="30">
        <v>1</v>
      </c>
      <c r="BE108" s="13">
        <v>0</v>
      </c>
      <c r="BF108" s="28">
        <v>0</v>
      </c>
      <c r="BG108" s="13">
        <v>139</v>
      </c>
      <c r="BH108" s="13">
        <v>348</v>
      </c>
      <c r="BI108" s="13">
        <v>0</v>
      </c>
      <c r="BJ108" s="13">
        <v>334</v>
      </c>
      <c r="BK108" s="3"/>
    </row>
    <row r="109" spans="1:63" x14ac:dyDescent="0.2">
      <c r="A109" s="8">
        <v>5904</v>
      </c>
      <c r="B109" s="8" t="s">
        <v>163</v>
      </c>
      <c r="C109" s="30">
        <v>8</v>
      </c>
      <c r="D109" s="28">
        <v>8</v>
      </c>
      <c r="E109" s="30">
        <v>23</v>
      </c>
      <c r="F109" s="30">
        <v>33</v>
      </c>
      <c r="G109" s="30">
        <v>209</v>
      </c>
      <c r="H109" s="30">
        <v>206</v>
      </c>
      <c r="I109" s="30">
        <v>5</v>
      </c>
      <c r="J109" s="30">
        <v>47</v>
      </c>
      <c r="K109" s="30">
        <v>0</v>
      </c>
      <c r="L109" s="30">
        <v>0</v>
      </c>
      <c r="M109" s="28">
        <v>10</v>
      </c>
      <c r="N109" s="30">
        <v>91</v>
      </c>
      <c r="O109" s="30">
        <v>1487</v>
      </c>
      <c r="P109" s="30">
        <v>0</v>
      </c>
      <c r="Q109" s="13">
        <v>0</v>
      </c>
      <c r="R109" s="28">
        <v>0</v>
      </c>
      <c r="S109" s="30">
        <v>0</v>
      </c>
      <c r="T109" s="13">
        <v>0</v>
      </c>
      <c r="U109" s="28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13">
        <v>0</v>
      </c>
      <c r="AC109" s="30">
        <v>0</v>
      </c>
      <c r="AD109" s="30">
        <v>0</v>
      </c>
      <c r="AE109" s="30">
        <v>0</v>
      </c>
      <c r="AF109" s="28">
        <v>5</v>
      </c>
      <c r="AG109" s="28">
        <v>0</v>
      </c>
      <c r="AH109" s="30">
        <v>0</v>
      </c>
      <c r="AI109" s="30">
        <v>0</v>
      </c>
      <c r="AJ109" s="13">
        <v>0</v>
      </c>
      <c r="AK109" s="28">
        <v>1</v>
      </c>
      <c r="AL109" s="30">
        <v>3</v>
      </c>
      <c r="AM109" s="30">
        <v>70</v>
      </c>
      <c r="AN109" s="31">
        <v>2</v>
      </c>
      <c r="AO109" s="13">
        <v>47</v>
      </c>
      <c r="AP109" s="30">
        <v>829</v>
      </c>
      <c r="AQ109" s="13">
        <v>1487</v>
      </c>
      <c r="AR109" s="30">
        <v>1</v>
      </c>
      <c r="AS109" s="30">
        <v>34</v>
      </c>
      <c r="AT109" s="30">
        <v>701</v>
      </c>
      <c r="AU109" s="13">
        <v>432</v>
      </c>
      <c r="AV109" s="13">
        <v>0</v>
      </c>
      <c r="AW109" s="30">
        <v>0</v>
      </c>
      <c r="AX109" s="30">
        <f t="shared" si="14"/>
        <v>0</v>
      </c>
      <c r="AY109" s="30">
        <v>0</v>
      </c>
      <c r="AZ109" s="30">
        <f t="shared" si="15"/>
        <v>0</v>
      </c>
      <c r="BA109" s="30">
        <v>0</v>
      </c>
      <c r="BB109" s="30">
        <v>0</v>
      </c>
      <c r="BC109" s="30">
        <v>0</v>
      </c>
      <c r="BD109" s="30">
        <v>0</v>
      </c>
      <c r="BE109" s="13">
        <v>1</v>
      </c>
      <c r="BF109" s="28">
        <v>0</v>
      </c>
      <c r="BG109" s="13">
        <v>25</v>
      </c>
      <c r="BH109" s="13">
        <v>407</v>
      </c>
      <c r="BI109" s="13">
        <v>0</v>
      </c>
      <c r="BJ109" s="13">
        <v>313</v>
      </c>
      <c r="BK109" s="3"/>
    </row>
    <row r="110" spans="1:63" x14ac:dyDescent="0.2">
      <c r="A110" s="8">
        <v>5905</v>
      </c>
      <c r="B110" s="8" t="s">
        <v>164</v>
      </c>
      <c r="C110" s="30">
        <v>3</v>
      </c>
      <c r="D110" s="28">
        <v>23</v>
      </c>
      <c r="E110" s="30">
        <v>101</v>
      </c>
      <c r="F110" s="30">
        <v>319</v>
      </c>
      <c r="G110" s="30">
        <v>1138</v>
      </c>
      <c r="H110" s="30">
        <v>988</v>
      </c>
      <c r="I110" s="30">
        <v>9</v>
      </c>
      <c r="J110" s="30">
        <v>93</v>
      </c>
      <c r="K110" s="30">
        <v>0</v>
      </c>
      <c r="L110" s="30">
        <v>0</v>
      </c>
      <c r="M110" s="28">
        <v>21</v>
      </c>
      <c r="N110" s="30">
        <v>320</v>
      </c>
      <c r="O110" s="30">
        <v>6410</v>
      </c>
      <c r="P110" s="30">
        <v>4</v>
      </c>
      <c r="Q110" s="13">
        <v>64</v>
      </c>
      <c r="R110" s="28">
        <v>0</v>
      </c>
      <c r="S110" s="30">
        <v>0</v>
      </c>
      <c r="T110" s="13">
        <v>0</v>
      </c>
      <c r="U110" s="28">
        <v>1</v>
      </c>
      <c r="V110" s="30">
        <v>6</v>
      </c>
      <c r="W110" s="30">
        <v>0</v>
      </c>
      <c r="X110" s="30">
        <v>92</v>
      </c>
      <c r="Y110" s="30">
        <v>23</v>
      </c>
      <c r="Z110" s="30">
        <v>0</v>
      </c>
      <c r="AA110" s="30">
        <v>0</v>
      </c>
      <c r="AB110" s="13">
        <v>0</v>
      </c>
      <c r="AC110" s="30">
        <v>0</v>
      </c>
      <c r="AD110" s="30">
        <v>0</v>
      </c>
      <c r="AE110" s="30">
        <v>3</v>
      </c>
      <c r="AF110" s="28">
        <v>70</v>
      </c>
      <c r="AG110" s="28">
        <v>0</v>
      </c>
      <c r="AH110" s="30">
        <v>0</v>
      </c>
      <c r="AI110" s="30">
        <v>0</v>
      </c>
      <c r="AJ110" s="13">
        <v>0</v>
      </c>
      <c r="AK110" s="28">
        <v>1</v>
      </c>
      <c r="AL110" s="30">
        <v>10</v>
      </c>
      <c r="AM110" s="30">
        <v>194</v>
      </c>
      <c r="AN110" s="31">
        <v>76</v>
      </c>
      <c r="AO110" s="13">
        <v>191</v>
      </c>
      <c r="AP110" s="30">
        <v>3592</v>
      </c>
      <c r="AQ110" s="13">
        <v>6589</v>
      </c>
      <c r="AR110" s="30">
        <v>0</v>
      </c>
      <c r="AS110" s="30">
        <v>145</v>
      </c>
      <c r="AT110" s="30">
        <v>3302</v>
      </c>
      <c r="AU110" s="13">
        <v>2030</v>
      </c>
      <c r="AV110" s="13">
        <v>115</v>
      </c>
      <c r="AW110" s="30">
        <v>0</v>
      </c>
      <c r="AX110" s="30">
        <f t="shared" si="14"/>
        <v>0</v>
      </c>
      <c r="AY110" s="30">
        <v>14</v>
      </c>
      <c r="AZ110" s="30">
        <f t="shared" si="15"/>
        <v>7</v>
      </c>
      <c r="BA110" s="30">
        <v>0</v>
      </c>
      <c r="BB110" s="30">
        <v>1</v>
      </c>
      <c r="BC110" s="30">
        <v>0</v>
      </c>
      <c r="BD110" s="30">
        <v>4</v>
      </c>
      <c r="BE110" s="13">
        <v>2</v>
      </c>
      <c r="BF110" s="28">
        <v>38</v>
      </c>
      <c r="BG110" s="13">
        <v>140</v>
      </c>
      <c r="BH110" s="13">
        <v>2005</v>
      </c>
      <c r="BI110" s="13">
        <v>90</v>
      </c>
      <c r="BJ110" s="13">
        <v>1508</v>
      </c>
      <c r="BK110" s="3"/>
    </row>
    <row r="111" spans="1:63" x14ac:dyDescent="0.2">
      <c r="A111" s="8">
        <v>5906</v>
      </c>
      <c r="B111" s="8" t="s">
        <v>165</v>
      </c>
      <c r="C111" s="30">
        <v>6</v>
      </c>
      <c r="D111" s="28">
        <v>6</v>
      </c>
      <c r="E111" s="30">
        <v>19</v>
      </c>
      <c r="F111" s="30">
        <v>0</v>
      </c>
      <c r="G111" s="30">
        <v>178</v>
      </c>
      <c r="H111" s="30">
        <v>167</v>
      </c>
      <c r="I111" s="30">
        <v>1</v>
      </c>
      <c r="J111" s="30">
        <v>7</v>
      </c>
      <c r="K111" s="30">
        <v>0</v>
      </c>
      <c r="L111" s="30">
        <v>0</v>
      </c>
      <c r="M111" s="28">
        <v>6</v>
      </c>
      <c r="N111" s="30">
        <v>61</v>
      </c>
      <c r="O111" s="30">
        <v>993</v>
      </c>
      <c r="P111" s="30">
        <v>0</v>
      </c>
      <c r="Q111" s="13">
        <v>0</v>
      </c>
      <c r="R111" s="28">
        <v>0</v>
      </c>
      <c r="S111" s="30">
        <v>0</v>
      </c>
      <c r="T111" s="13">
        <v>0</v>
      </c>
      <c r="U111" s="28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13">
        <v>0</v>
      </c>
      <c r="AC111" s="30">
        <v>0</v>
      </c>
      <c r="AD111" s="30">
        <v>0</v>
      </c>
      <c r="AE111" s="30">
        <v>0</v>
      </c>
      <c r="AF111" s="28">
        <v>0</v>
      </c>
      <c r="AG111" s="28">
        <v>0</v>
      </c>
      <c r="AH111" s="30">
        <v>0</v>
      </c>
      <c r="AI111" s="30">
        <v>0</v>
      </c>
      <c r="AJ111" s="13">
        <v>0</v>
      </c>
      <c r="AK111" s="28">
        <v>0</v>
      </c>
      <c r="AL111" s="30">
        <v>0</v>
      </c>
      <c r="AM111" s="30">
        <v>0</v>
      </c>
      <c r="AN111" s="31">
        <v>14</v>
      </c>
      <c r="AO111" s="13">
        <v>47</v>
      </c>
      <c r="AP111" s="30">
        <v>584</v>
      </c>
      <c r="AQ111" s="13">
        <v>993</v>
      </c>
      <c r="AR111" s="30">
        <v>0</v>
      </c>
      <c r="AS111" s="30">
        <v>26</v>
      </c>
      <c r="AT111" s="30">
        <v>566</v>
      </c>
      <c r="AU111" s="13">
        <v>221</v>
      </c>
      <c r="AV111" s="13">
        <v>0</v>
      </c>
      <c r="AW111" s="30">
        <v>0</v>
      </c>
      <c r="AX111" s="30">
        <f t="shared" si="14"/>
        <v>0</v>
      </c>
      <c r="AY111" s="30">
        <v>0</v>
      </c>
      <c r="AZ111" s="30">
        <f t="shared" si="15"/>
        <v>0</v>
      </c>
      <c r="BA111" s="30">
        <v>0</v>
      </c>
      <c r="BB111" s="30">
        <v>0</v>
      </c>
      <c r="BC111" s="30">
        <v>0</v>
      </c>
      <c r="BD111" s="30">
        <v>0</v>
      </c>
      <c r="BE111" s="13">
        <v>0</v>
      </c>
      <c r="BF111" s="28">
        <v>1</v>
      </c>
      <c r="BG111" s="13">
        <v>0</v>
      </c>
      <c r="BH111" s="13">
        <v>221</v>
      </c>
      <c r="BI111" s="13">
        <v>0</v>
      </c>
      <c r="BJ111" s="13">
        <v>242</v>
      </c>
      <c r="BK111" s="3"/>
    </row>
    <row r="112" spans="1:63" x14ac:dyDescent="0.2">
      <c r="A112" s="8">
        <v>5907</v>
      </c>
      <c r="B112" s="8" t="s">
        <v>166</v>
      </c>
      <c r="C112" s="30">
        <v>8</v>
      </c>
      <c r="D112" s="28">
        <v>3</v>
      </c>
      <c r="E112" s="30">
        <v>10</v>
      </c>
      <c r="F112" s="30">
        <v>0</v>
      </c>
      <c r="G112" s="30">
        <v>87</v>
      </c>
      <c r="H112" s="30">
        <v>95</v>
      </c>
      <c r="I112" s="30">
        <v>1</v>
      </c>
      <c r="J112" s="30">
        <v>1</v>
      </c>
      <c r="K112" s="30">
        <v>0</v>
      </c>
      <c r="L112" s="30">
        <v>0</v>
      </c>
      <c r="M112" s="28">
        <v>5</v>
      </c>
      <c r="N112" s="30">
        <v>45</v>
      </c>
      <c r="O112" s="30">
        <v>638</v>
      </c>
      <c r="P112" s="30">
        <v>0</v>
      </c>
      <c r="Q112" s="13">
        <v>0</v>
      </c>
      <c r="R112" s="28">
        <v>0</v>
      </c>
      <c r="S112" s="30">
        <v>0</v>
      </c>
      <c r="T112" s="13">
        <v>0</v>
      </c>
      <c r="U112" s="28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13">
        <v>0</v>
      </c>
      <c r="AC112" s="30">
        <v>0</v>
      </c>
      <c r="AD112" s="30">
        <v>0</v>
      </c>
      <c r="AE112" s="30">
        <v>0</v>
      </c>
      <c r="AF112" s="28">
        <v>1</v>
      </c>
      <c r="AG112" s="28">
        <v>0</v>
      </c>
      <c r="AH112" s="30">
        <v>0</v>
      </c>
      <c r="AI112" s="30">
        <v>0</v>
      </c>
      <c r="AJ112" s="13">
        <v>0</v>
      </c>
      <c r="AK112" s="28">
        <v>0</v>
      </c>
      <c r="AL112" s="30">
        <v>0</v>
      </c>
      <c r="AM112" s="30">
        <v>0</v>
      </c>
      <c r="AN112" s="31">
        <v>12</v>
      </c>
      <c r="AO112" s="13">
        <v>16</v>
      </c>
      <c r="AP112" s="30">
        <v>337</v>
      </c>
      <c r="AQ112" s="13">
        <v>638</v>
      </c>
      <c r="AR112" s="30">
        <v>0</v>
      </c>
      <c r="AS112" s="30">
        <v>20</v>
      </c>
      <c r="AT112" s="30">
        <v>381</v>
      </c>
      <c r="AU112" s="13">
        <v>208</v>
      </c>
      <c r="AV112" s="13">
        <v>0</v>
      </c>
      <c r="AW112" s="30">
        <v>0</v>
      </c>
      <c r="AX112" s="30">
        <f t="shared" si="14"/>
        <v>0</v>
      </c>
      <c r="AY112" s="30">
        <v>0</v>
      </c>
      <c r="AZ112" s="30">
        <f t="shared" si="15"/>
        <v>0</v>
      </c>
      <c r="BA112" s="30">
        <v>0</v>
      </c>
      <c r="BB112" s="30">
        <v>0</v>
      </c>
      <c r="BC112" s="30">
        <v>1</v>
      </c>
      <c r="BD112" s="30">
        <v>0</v>
      </c>
      <c r="BE112" s="13">
        <v>2</v>
      </c>
      <c r="BF112" s="28">
        <v>0</v>
      </c>
      <c r="BG112" s="13">
        <v>36</v>
      </c>
      <c r="BH112" s="13">
        <v>172</v>
      </c>
      <c r="BI112" s="13">
        <v>0</v>
      </c>
      <c r="BJ112" s="13">
        <v>143</v>
      </c>
      <c r="BK112" s="3"/>
    </row>
    <row r="113" spans="1:63" s="35" customFormat="1" x14ac:dyDescent="0.2">
      <c r="A113" s="32">
        <v>5998</v>
      </c>
      <c r="B113" s="32"/>
      <c r="C113" s="33"/>
      <c r="D113" s="34">
        <f t="shared" ref="D113:AG113" si="28">SUM(D106:D112)</f>
        <v>59</v>
      </c>
      <c r="E113" s="34">
        <f t="shared" si="28"/>
        <v>203</v>
      </c>
      <c r="F113" s="34">
        <f>SUM(F106:F112)</f>
        <v>412</v>
      </c>
      <c r="G113" s="34">
        <f t="shared" si="28"/>
        <v>2061</v>
      </c>
      <c r="H113" s="34">
        <f t="shared" si="28"/>
        <v>1869</v>
      </c>
      <c r="I113" s="34">
        <f t="shared" si="28"/>
        <v>17</v>
      </c>
      <c r="J113" s="34">
        <f t="shared" si="28"/>
        <v>152</v>
      </c>
      <c r="K113" s="34">
        <f t="shared" si="28"/>
        <v>0</v>
      </c>
      <c r="L113" s="34">
        <f t="shared" si="28"/>
        <v>0</v>
      </c>
      <c r="M113" s="34">
        <f t="shared" si="28"/>
        <v>59</v>
      </c>
      <c r="N113" s="34">
        <f t="shared" si="28"/>
        <v>664</v>
      </c>
      <c r="O113" s="34">
        <f t="shared" si="28"/>
        <v>11797</v>
      </c>
      <c r="P113" s="34">
        <f t="shared" si="28"/>
        <v>4</v>
      </c>
      <c r="Q113" s="34">
        <f t="shared" si="28"/>
        <v>64</v>
      </c>
      <c r="R113" s="34">
        <f t="shared" si="28"/>
        <v>0</v>
      </c>
      <c r="S113" s="34">
        <f t="shared" si="28"/>
        <v>0</v>
      </c>
      <c r="T113" s="34">
        <f t="shared" si="28"/>
        <v>0</v>
      </c>
      <c r="U113" s="34">
        <f t="shared" si="28"/>
        <v>2</v>
      </c>
      <c r="V113" s="34">
        <f t="shared" si="28"/>
        <v>19</v>
      </c>
      <c r="W113" s="34">
        <f t="shared" si="28"/>
        <v>0</v>
      </c>
      <c r="X113" s="34">
        <f t="shared" si="28"/>
        <v>125</v>
      </c>
      <c r="Y113" s="34">
        <f t="shared" si="28"/>
        <v>135</v>
      </c>
      <c r="Z113" s="34">
        <f t="shared" si="28"/>
        <v>40</v>
      </c>
      <c r="AA113" s="34">
        <f t="shared" si="28"/>
        <v>6</v>
      </c>
      <c r="AB113" s="34">
        <f t="shared" si="28"/>
        <v>0</v>
      </c>
      <c r="AC113" s="34">
        <f t="shared" si="28"/>
        <v>0</v>
      </c>
      <c r="AD113" s="34">
        <f t="shared" si="28"/>
        <v>28</v>
      </c>
      <c r="AE113" s="34">
        <f t="shared" si="28"/>
        <v>3</v>
      </c>
      <c r="AF113" s="34">
        <f t="shared" si="28"/>
        <v>166</v>
      </c>
      <c r="AG113" s="34">
        <f t="shared" si="28"/>
        <v>0</v>
      </c>
      <c r="AH113" s="34">
        <f t="shared" ref="AH113:BI113" si="29">SUM(AH106:AH112)</f>
        <v>0</v>
      </c>
      <c r="AI113" s="34">
        <f t="shared" si="29"/>
        <v>0</v>
      </c>
      <c r="AJ113" s="34">
        <f t="shared" si="29"/>
        <v>0</v>
      </c>
      <c r="AK113" s="34">
        <f t="shared" si="29"/>
        <v>2</v>
      </c>
      <c r="AL113" s="34">
        <f t="shared" si="29"/>
        <v>13</v>
      </c>
      <c r="AM113" s="34">
        <f t="shared" si="29"/>
        <v>264</v>
      </c>
      <c r="AN113" s="34">
        <f t="shared" si="29"/>
        <v>138</v>
      </c>
      <c r="AO113" s="34">
        <f t="shared" si="29"/>
        <v>374</v>
      </c>
      <c r="AP113" s="34">
        <f t="shared" si="29"/>
        <v>6621</v>
      </c>
      <c r="AQ113" s="34">
        <f t="shared" si="29"/>
        <v>12167</v>
      </c>
      <c r="AR113" s="34">
        <f t="shared" si="29"/>
        <v>1</v>
      </c>
      <c r="AS113" s="34">
        <f t="shared" si="29"/>
        <v>288</v>
      </c>
      <c r="AT113" s="34">
        <f t="shared" si="29"/>
        <v>6304</v>
      </c>
      <c r="AU113" s="34">
        <f t="shared" si="29"/>
        <v>3613</v>
      </c>
      <c r="AV113" s="34">
        <f t="shared" si="29"/>
        <v>260</v>
      </c>
      <c r="AW113" s="34">
        <f t="shared" si="29"/>
        <v>0</v>
      </c>
      <c r="AX113" s="34">
        <f t="shared" si="29"/>
        <v>0</v>
      </c>
      <c r="AY113" s="34">
        <f>SUM(AY106:AY112)</f>
        <v>42</v>
      </c>
      <c r="AZ113" s="34">
        <f>SUM(AZ106:AZ112)</f>
        <v>21</v>
      </c>
      <c r="BA113" s="34">
        <f t="shared" si="29"/>
        <v>0</v>
      </c>
      <c r="BB113" s="34">
        <f t="shared" si="29"/>
        <v>1</v>
      </c>
      <c r="BC113" s="34">
        <f t="shared" si="29"/>
        <v>1</v>
      </c>
      <c r="BD113" s="34">
        <f t="shared" si="29"/>
        <v>6</v>
      </c>
      <c r="BE113" s="34">
        <f t="shared" si="29"/>
        <v>5</v>
      </c>
      <c r="BF113" s="34">
        <f>SUM(BF106:BF112)</f>
        <v>39</v>
      </c>
      <c r="BG113" s="34">
        <f t="shared" si="29"/>
        <v>488</v>
      </c>
      <c r="BH113" s="34">
        <f t="shared" si="29"/>
        <v>3385</v>
      </c>
      <c r="BI113" s="34">
        <f t="shared" si="29"/>
        <v>90</v>
      </c>
      <c r="BJ113" s="34">
        <f t="shared" ref="BJ113" si="30">SUM(BJ106:BJ112)</f>
        <v>2832</v>
      </c>
    </row>
    <row r="114" spans="1:63" x14ac:dyDescent="0.2">
      <c r="A114" s="7">
        <v>5999</v>
      </c>
      <c r="B114" s="7" t="s">
        <v>167</v>
      </c>
      <c r="C114" s="30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30">
        <f t="shared" si="14"/>
        <v>0</v>
      </c>
      <c r="AY114" s="28"/>
      <c r="AZ114" s="30">
        <f t="shared" si="15"/>
        <v>0</v>
      </c>
      <c r="BA114" s="28"/>
      <c r="BB114" s="28"/>
      <c r="BC114" s="28"/>
      <c r="BD114" s="28"/>
      <c r="BE114" s="28"/>
      <c r="BF114" s="28"/>
      <c r="BG114" s="28"/>
      <c r="BH114" s="28"/>
      <c r="BI114" s="28"/>
      <c r="BJ114" s="13">
        <v>0</v>
      </c>
      <c r="BK114" s="3"/>
    </row>
    <row r="115" spans="1:63" x14ac:dyDescent="0.2">
      <c r="A115" s="8">
        <v>6001</v>
      </c>
      <c r="B115" s="8" t="s">
        <v>168</v>
      </c>
      <c r="C115" s="30">
        <v>5</v>
      </c>
      <c r="D115" s="28">
        <v>2</v>
      </c>
      <c r="E115" s="30">
        <v>8</v>
      </c>
      <c r="F115" s="30">
        <v>15</v>
      </c>
      <c r="G115" s="30">
        <v>69</v>
      </c>
      <c r="H115" s="30">
        <v>88</v>
      </c>
      <c r="I115" s="30">
        <v>0</v>
      </c>
      <c r="J115" s="30">
        <v>0</v>
      </c>
      <c r="K115" s="30">
        <v>0</v>
      </c>
      <c r="L115" s="30">
        <v>0</v>
      </c>
      <c r="M115" s="28">
        <v>2</v>
      </c>
      <c r="N115" s="30">
        <v>20</v>
      </c>
      <c r="O115" s="30">
        <v>360</v>
      </c>
      <c r="P115" s="30">
        <v>0</v>
      </c>
      <c r="Q115" s="13">
        <v>0</v>
      </c>
      <c r="R115" s="28">
        <v>0</v>
      </c>
      <c r="S115" s="30">
        <v>0</v>
      </c>
      <c r="T115" s="13">
        <v>0</v>
      </c>
      <c r="U115" s="28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13">
        <v>0</v>
      </c>
      <c r="AC115" s="30">
        <v>0</v>
      </c>
      <c r="AD115" s="30">
        <v>0</v>
      </c>
      <c r="AE115" s="30">
        <v>0</v>
      </c>
      <c r="AF115" s="28">
        <v>8</v>
      </c>
      <c r="AG115" s="28">
        <v>0</v>
      </c>
      <c r="AH115" s="30">
        <v>0</v>
      </c>
      <c r="AI115" s="30">
        <v>0</v>
      </c>
      <c r="AJ115" s="13">
        <v>0</v>
      </c>
      <c r="AK115" s="28">
        <v>0</v>
      </c>
      <c r="AL115" s="30">
        <v>0</v>
      </c>
      <c r="AM115" s="30">
        <v>0</v>
      </c>
      <c r="AN115" s="31">
        <v>0</v>
      </c>
      <c r="AO115" s="13">
        <v>13</v>
      </c>
      <c r="AP115" s="30">
        <v>233</v>
      </c>
      <c r="AQ115" s="13">
        <v>360</v>
      </c>
      <c r="AR115" s="30">
        <v>2</v>
      </c>
      <c r="AS115" s="30">
        <v>10</v>
      </c>
      <c r="AT115" s="30">
        <v>213</v>
      </c>
      <c r="AU115" s="13">
        <v>83</v>
      </c>
      <c r="AV115" s="13">
        <v>0</v>
      </c>
      <c r="AW115" s="30">
        <v>0</v>
      </c>
      <c r="AX115" s="30">
        <f t="shared" si="14"/>
        <v>0</v>
      </c>
      <c r="AY115" s="30">
        <v>0</v>
      </c>
      <c r="AZ115" s="30">
        <f t="shared" si="15"/>
        <v>0</v>
      </c>
      <c r="BA115" s="30">
        <v>0</v>
      </c>
      <c r="BB115" s="30">
        <v>0</v>
      </c>
      <c r="BC115" s="30">
        <v>0</v>
      </c>
      <c r="BD115" s="30">
        <v>0</v>
      </c>
      <c r="BE115" s="13">
        <v>0</v>
      </c>
      <c r="BF115" s="28">
        <v>0</v>
      </c>
      <c r="BG115" s="13">
        <v>0</v>
      </c>
      <c r="BH115" s="13">
        <v>83</v>
      </c>
      <c r="BI115" s="13">
        <v>0</v>
      </c>
      <c r="BJ115" s="13">
        <v>125</v>
      </c>
      <c r="BK115" s="3"/>
    </row>
    <row r="116" spans="1:63" x14ac:dyDescent="0.2">
      <c r="A116" s="8">
        <v>6002</v>
      </c>
      <c r="B116" s="8" t="s">
        <v>169</v>
      </c>
      <c r="C116" s="30">
        <v>7</v>
      </c>
      <c r="D116" s="28">
        <v>1</v>
      </c>
      <c r="E116" s="30">
        <v>2</v>
      </c>
      <c r="F116" s="30">
        <v>0</v>
      </c>
      <c r="G116" s="30">
        <v>22</v>
      </c>
      <c r="H116" s="30">
        <v>21</v>
      </c>
      <c r="I116" s="30">
        <v>0</v>
      </c>
      <c r="J116" s="30">
        <v>0</v>
      </c>
      <c r="K116" s="30">
        <v>0</v>
      </c>
      <c r="L116" s="30">
        <v>0</v>
      </c>
      <c r="M116" s="28">
        <v>1</v>
      </c>
      <c r="N116" s="30">
        <v>6</v>
      </c>
      <c r="O116" s="30">
        <v>62</v>
      </c>
      <c r="P116" s="30">
        <v>0</v>
      </c>
      <c r="Q116" s="13">
        <v>0</v>
      </c>
      <c r="R116" s="28">
        <v>0</v>
      </c>
      <c r="S116" s="30">
        <v>0</v>
      </c>
      <c r="T116" s="13">
        <v>0</v>
      </c>
      <c r="U116" s="28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13">
        <v>0</v>
      </c>
      <c r="AC116" s="30">
        <v>0</v>
      </c>
      <c r="AD116" s="30">
        <v>0</v>
      </c>
      <c r="AE116" s="30">
        <v>0</v>
      </c>
      <c r="AF116" s="28">
        <v>0</v>
      </c>
      <c r="AG116" s="28">
        <v>0</v>
      </c>
      <c r="AH116" s="30">
        <v>0</v>
      </c>
      <c r="AI116" s="30">
        <v>0</v>
      </c>
      <c r="AJ116" s="13">
        <v>0</v>
      </c>
      <c r="AK116" s="28">
        <v>0</v>
      </c>
      <c r="AL116" s="30">
        <v>0</v>
      </c>
      <c r="AM116" s="30">
        <v>0</v>
      </c>
      <c r="AN116" s="31">
        <v>0</v>
      </c>
      <c r="AO116" s="13">
        <v>4</v>
      </c>
      <c r="AP116" s="30">
        <v>57</v>
      </c>
      <c r="AQ116" s="13">
        <v>62</v>
      </c>
      <c r="AR116" s="30">
        <v>0</v>
      </c>
      <c r="AS116" s="30">
        <v>2</v>
      </c>
      <c r="AT116" s="30">
        <v>62</v>
      </c>
      <c r="AU116" s="13">
        <v>0</v>
      </c>
      <c r="AV116" s="13">
        <v>0</v>
      </c>
      <c r="AW116" s="30">
        <v>0</v>
      </c>
      <c r="AX116" s="30">
        <f t="shared" si="14"/>
        <v>0</v>
      </c>
      <c r="AY116" s="30">
        <v>0</v>
      </c>
      <c r="AZ116" s="30">
        <f t="shared" si="15"/>
        <v>0</v>
      </c>
      <c r="BA116" s="30">
        <v>0</v>
      </c>
      <c r="BB116" s="30">
        <v>0</v>
      </c>
      <c r="BC116" s="30">
        <v>0</v>
      </c>
      <c r="BD116" s="30">
        <v>0</v>
      </c>
      <c r="BE116" s="13">
        <v>0</v>
      </c>
      <c r="BF116" s="28">
        <v>0</v>
      </c>
      <c r="BG116" s="13">
        <v>0</v>
      </c>
      <c r="BH116" s="13">
        <v>0</v>
      </c>
      <c r="BI116" s="13">
        <v>0</v>
      </c>
      <c r="BJ116" s="13">
        <v>27</v>
      </c>
      <c r="BK116" s="3"/>
    </row>
    <row r="117" spans="1:63" x14ac:dyDescent="0.2">
      <c r="A117" s="8">
        <v>6003</v>
      </c>
      <c r="B117" s="8" t="s">
        <v>170</v>
      </c>
      <c r="C117" s="30">
        <v>3</v>
      </c>
      <c r="D117" s="28">
        <v>6</v>
      </c>
      <c r="E117" s="30">
        <v>46</v>
      </c>
      <c r="F117" s="30">
        <v>67</v>
      </c>
      <c r="G117" s="30">
        <v>570</v>
      </c>
      <c r="H117" s="30">
        <v>564</v>
      </c>
      <c r="I117" s="30">
        <v>6</v>
      </c>
      <c r="J117" s="30">
        <v>94</v>
      </c>
      <c r="K117" s="30">
        <v>0</v>
      </c>
      <c r="L117" s="30">
        <v>0</v>
      </c>
      <c r="M117" s="28">
        <v>10</v>
      </c>
      <c r="N117" s="30">
        <v>159</v>
      </c>
      <c r="O117" s="30">
        <v>3439</v>
      </c>
      <c r="P117" s="30">
        <v>0</v>
      </c>
      <c r="Q117" s="13">
        <v>0</v>
      </c>
      <c r="R117" s="28">
        <v>0</v>
      </c>
      <c r="S117" s="30">
        <v>0</v>
      </c>
      <c r="T117" s="13">
        <v>0</v>
      </c>
      <c r="U117" s="28">
        <v>1</v>
      </c>
      <c r="V117" s="30">
        <v>10</v>
      </c>
      <c r="W117" s="30">
        <v>0</v>
      </c>
      <c r="X117" s="30">
        <v>0</v>
      </c>
      <c r="Y117" s="30">
        <v>105</v>
      </c>
      <c r="Z117" s="30">
        <v>109</v>
      </c>
      <c r="AA117" s="30">
        <v>0</v>
      </c>
      <c r="AB117" s="13">
        <v>0</v>
      </c>
      <c r="AC117" s="30">
        <v>0</v>
      </c>
      <c r="AD117" s="30">
        <v>0</v>
      </c>
      <c r="AE117" s="30">
        <v>5</v>
      </c>
      <c r="AF117" s="28">
        <v>60</v>
      </c>
      <c r="AG117" s="28">
        <v>0</v>
      </c>
      <c r="AH117" s="30">
        <v>0</v>
      </c>
      <c r="AI117" s="30">
        <v>0</v>
      </c>
      <c r="AJ117" s="13">
        <v>0</v>
      </c>
      <c r="AK117" s="28">
        <v>0</v>
      </c>
      <c r="AL117" s="30">
        <v>0</v>
      </c>
      <c r="AM117" s="30">
        <v>0</v>
      </c>
      <c r="AN117" s="31">
        <v>64</v>
      </c>
      <c r="AO117" s="13">
        <v>116</v>
      </c>
      <c r="AP117" s="30">
        <v>2097</v>
      </c>
      <c r="AQ117" s="13">
        <v>3649</v>
      </c>
      <c r="AR117" s="30">
        <v>5</v>
      </c>
      <c r="AS117" s="30">
        <v>73</v>
      </c>
      <c r="AT117" s="30">
        <v>1689</v>
      </c>
      <c r="AU117" s="13">
        <v>944</v>
      </c>
      <c r="AV117" s="13">
        <v>105</v>
      </c>
      <c r="AW117" s="30">
        <v>0</v>
      </c>
      <c r="AX117" s="30">
        <f t="shared" si="14"/>
        <v>0</v>
      </c>
      <c r="AY117" s="30">
        <v>46</v>
      </c>
      <c r="AZ117" s="30">
        <f t="shared" si="15"/>
        <v>23</v>
      </c>
      <c r="BA117" s="30">
        <v>0</v>
      </c>
      <c r="BB117" s="30">
        <v>0</v>
      </c>
      <c r="BC117" s="30">
        <v>0</v>
      </c>
      <c r="BD117" s="30">
        <v>0</v>
      </c>
      <c r="BE117" s="13">
        <v>2</v>
      </c>
      <c r="BF117" s="28">
        <v>2</v>
      </c>
      <c r="BG117" s="13">
        <v>214</v>
      </c>
      <c r="BH117" s="13">
        <v>835</v>
      </c>
      <c r="BI117" s="13">
        <v>0</v>
      </c>
      <c r="BJ117" s="13">
        <v>845</v>
      </c>
      <c r="BK117" s="3"/>
    </row>
    <row r="118" spans="1:63" x14ac:dyDescent="0.2">
      <c r="A118" s="8">
        <v>6004</v>
      </c>
      <c r="B118" s="8" t="s">
        <v>171</v>
      </c>
      <c r="C118" s="30">
        <v>7</v>
      </c>
      <c r="D118" s="28">
        <v>1</v>
      </c>
      <c r="E118" s="30">
        <v>5</v>
      </c>
      <c r="F118" s="30">
        <v>12</v>
      </c>
      <c r="G118" s="30">
        <v>48</v>
      </c>
      <c r="H118" s="30">
        <v>36</v>
      </c>
      <c r="I118" s="30">
        <v>0</v>
      </c>
      <c r="J118" s="30">
        <v>0</v>
      </c>
      <c r="K118" s="30">
        <v>0</v>
      </c>
      <c r="L118" s="30">
        <v>0</v>
      </c>
      <c r="M118" s="28">
        <v>1</v>
      </c>
      <c r="N118" s="30">
        <v>14</v>
      </c>
      <c r="O118" s="30">
        <v>255</v>
      </c>
      <c r="P118" s="30">
        <v>0</v>
      </c>
      <c r="Q118" s="13">
        <v>0</v>
      </c>
      <c r="R118" s="28">
        <v>0</v>
      </c>
      <c r="S118" s="30">
        <v>0</v>
      </c>
      <c r="T118" s="13">
        <v>0</v>
      </c>
      <c r="U118" s="28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13">
        <v>0</v>
      </c>
      <c r="AC118" s="30">
        <v>0</v>
      </c>
      <c r="AD118" s="30">
        <v>0</v>
      </c>
      <c r="AE118" s="30">
        <v>1</v>
      </c>
      <c r="AF118" s="28">
        <v>11</v>
      </c>
      <c r="AG118" s="28">
        <v>0</v>
      </c>
      <c r="AH118" s="30">
        <v>0</v>
      </c>
      <c r="AI118" s="30">
        <v>0</v>
      </c>
      <c r="AJ118" s="13">
        <v>0</v>
      </c>
      <c r="AK118" s="28">
        <v>0</v>
      </c>
      <c r="AL118" s="30">
        <v>0</v>
      </c>
      <c r="AM118" s="30">
        <v>0</v>
      </c>
      <c r="AN118" s="31">
        <v>0</v>
      </c>
      <c r="AO118" s="13">
        <v>13</v>
      </c>
      <c r="AP118" s="30">
        <v>138</v>
      </c>
      <c r="AQ118" s="13">
        <v>255</v>
      </c>
      <c r="AR118" s="30">
        <v>1</v>
      </c>
      <c r="AS118" s="30">
        <v>6</v>
      </c>
      <c r="AT118" s="30">
        <v>147</v>
      </c>
      <c r="AU118" s="13">
        <v>104</v>
      </c>
      <c r="AV118" s="13">
        <v>0</v>
      </c>
      <c r="AW118" s="30">
        <v>0</v>
      </c>
      <c r="AX118" s="30">
        <f t="shared" si="14"/>
        <v>0</v>
      </c>
      <c r="AY118" s="30">
        <v>0</v>
      </c>
      <c r="AZ118" s="30">
        <f t="shared" si="15"/>
        <v>0</v>
      </c>
      <c r="BA118" s="30">
        <v>0</v>
      </c>
      <c r="BB118" s="30">
        <v>1</v>
      </c>
      <c r="BC118" s="30">
        <v>0</v>
      </c>
      <c r="BD118" s="30">
        <v>0</v>
      </c>
      <c r="BE118" s="13">
        <v>2</v>
      </c>
      <c r="BF118" s="28">
        <v>0</v>
      </c>
      <c r="BG118" s="13">
        <v>0</v>
      </c>
      <c r="BH118" s="13">
        <v>104</v>
      </c>
      <c r="BI118" s="13">
        <v>0</v>
      </c>
      <c r="BJ118" s="13">
        <v>57</v>
      </c>
      <c r="BK118" s="3"/>
    </row>
    <row r="119" spans="1:63" x14ac:dyDescent="0.2">
      <c r="A119" s="8">
        <v>6005</v>
      </c>
      <c r="B119" s="8" t="s">
        <v>172</v>
      </c>
      <c r="C119" s="30">
        <v>3</v>
      </c>
      <c r="D119" s="28">
        <v>6</v>
      </c>
      <c r="E119" s="30">
        <v>58</v>
      </c>
      <c r="F119" s="30">
        <v>160</v>
      </c>
      <c r="G119" s="30">
        <v>701</v>
      </c>
      <c r="H119" s="30">
        <v>592</v>
      </c>
      <c r="I119" s="30">
        <v>4</v>
      </c>
      <c r="J119" s="30">
        <v>75</v>
      </c>
      <c r="K119" s="30">
        <v>0</v>
      </c>
      <c r="L119" s="30">
        <v>0</v>
      </c>
      <c r="M119" s="28">
        <v>11</v>
      </c>
      <c r="N119" s="30">
        <v>163</v>
      </c>
      <c r="O119" s="30">
        <v>3720</v>
      </c>
      <c r="P119" s="30">
        <v>0</v>
      </c>
      <c r="Q119" s="13">
        <v>0</v>
      </c>
      <c r="R119" s="28">
        <v>1</v>
      </c>
      <c r="S119" s="30">
        <v>8</v>
      </c>
      <c r="T119" s="13">
        <v>120</v>
      </c>
      <c r="U119" s="28">
        <v>1</v>
      </c>
      <c r="V119" s="30">
        <v>3</v>
      </c>
      <c r="W119" s="30">
        <v>0</v>
      </c>
      <c r="X119" s="30">
        <v>64</v>
      </c>
      <c r="Y119" s="30">
        <v>0</v>
      </c>
      <c r="Z119" s="30">
        <v>0</v>
      </c>
      <c r="AA119" s="30">
        <v>0</v>
      </c>
      <c r="AB119" s="13">
        <v>0</v>
      </c>
      <c r="AC119" s="30">
        <v>0</v>
      </c>
      <c r="AD119" s="30">
        <v>0</v>
      </c>
      <c r="AE119" s="30">
        <v>9</v>
      </c>
      <c r="AF119" s="28">
        <v>30</v>
      </c>
      <c r="AG119" s="28">
        <v>0</v>
      </c>
      <c r="AH119" s="30">
        <v>0</v>
      </c>
      <c r="AI119" s="30">
        <v>0</v>
      </c>
      <c r="AJ119" s="13">
        <v>0</v>
      </c>
      <c r="AK119" s="28">
        <v>0</v>
      </c>
      <c r="AL119" s="30">
        <v>4</v>
      </c>
      <c r="AM119" s="30">
        <v>77</v>
      </c>
      <c r="AN119" s="31">
        <v>17</v>
      </c>
      <c r="AO119" s="13">
        <v>105</v>
      </c>
      <c r="AP119" s="30">
        <v>2287</v>
      </c>
      <c r="AQ119" s="13">
        <v>3903</v>
      </c>
      <c r="AR119" s="30">
        <v>1</v>
      </c>
      <c r="AS119" s="30">
        <v>78</v>
      </c>
      <c r="AT119" s="30">
        <v>1755</v>
      </c>
      <c r="AU119" s="13">
        <v>959</v>
      </c>
      <c r="AV119" s="13">
        <v>64</v>
      </c>
      <c r="AW119" s="30">
        <v>0</v>
      </c>
      <c r="AX119" s="30">
        <f t="shared" si="14"/>
        <v>0</v>
      </c>
      <c r="AY119" s="30">
        <v>23</v>
      </c>
      <c r="AZ119" s="30">
        <f t="shared" si="15"/>
        <v>11.5</v>
      </c>
      <c r="BA119" s="30">
        <v>0</v>
      </c>
      <c r="BB119" s="30">
        <v>0</v>
      </c>
      <c r="BC119" s="30">
        <v>0</v>
      </c>
      <c r="BD119" s="30">
        <v>0</v>
      </c>
      <c r="BE119" s="13">
        <v>0</v>
      </c>
      <c r="BF119" s="28">
        <v>0</v>
      </c>
      <c r="BG119" s="13">
        <v>151</v>
      </c>
      <c r="BH119" s="13">
        <v>872</v>
      </c>
      <c r="BI119" s="13">
        <v>0</v>
      </c>
      <c r="BJ119" s="13">
        <v>894</v>
      </c>
      <c r="BK119" s="3"/>
    </row>
    <row r="120" spans="1:63" x14ac:dyDescent="0.2">
      <c r="A120" s="8">
        <v>6006</v>
      </c>
      <c r="B120" s="8" t="s">
        <v>173</v>
      </c>
      <c r="C120" s="30">
        <v>7</v>
      </c>
      <c r="D120" s="28">
        <v>1</v>
      </c>
      <c r="E120" s="30">
        <v>2</v>
      </c>
      <c r="F120" s="30">
        <v>0</v>
      </c>
      <c r="G120" s="30">
        <v>20</v>
      </c>
      <c r="H120" s="30">
        <v>19</v>
      </c>
      <c r="I120" s="30">
        <v>0</v>
      </c>
      <c r="J120" s="30">
        <v>0</v>
      </c>
      <c r="K120" s="30">
        <v>0</v>
      </c>
      <c r="L120" s="30">
        <v>0</v>
      </c>
      <c r="M120" s="28">
        <v>1</v>
      </c>
      <c r="N120" s="30">
        <v>8</v>
      </c>
      <c r="O120" s="30">
        <v>189</v>
      </c>
      <c r="P120" s="30">
        <v>0</v>
      </c>
      <c r="Q120" s="13">
        <v>0</v>
      </c>
      <c r="R120" s="28">
        <v>0</v>
      </c>
      <c r="S120" s="30">
        <v>0</v>
      </c>
      <c r="T120" s="13">
        <v>0</v>
      </c>
      <c r="U120" s="28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13">
        <v>0</v>
      </c>
      <c r="AC120" s="30">
        <v>0</v>
      </c>
      <c r="AD120" s="30">
        <v>0</v>
      </c>
      <c r="AE120" s="30">
        <v>0</v>
      </c>
      <c r="AF120" s="28">
        <v>0</v>
      </c>
      <c r="AG120" s="28">
        <v>0</v>
      </c>
      <c r="AH120" s="30">
        <v>0</v>
      </c>
      <c r="AI120" s="30">
        <v>0</v>
      </c>
      <c r="AJ120" s="13">
        <v>0</v>
      </c>
      <c r="AK120" s="28">
        <v>0</v>
      </c>
      <c r="AL120" s="30">
        <v>0</v>
      </c>
      <c r="AM120" s="30">
        <v>0</v>
      </c>
      <c r="AN120" s="31">
        <v>0</v>
      </c>
      <c r="AO120" s="13">
        <v>8</v>
      </c>
      <c r="AP120" s="30">
        <v>109</v>
      </c>
      <c r="AQ120" s="13">
        <v>189</v>
      </c>
      <c r="AR120" s="30">
        <v>0</v>
      </c>
      <c r="AS120" s="30">
        <v>4</v>
      </c>
      <c r="AT120" s="30">
        <v>112</v>
      </c>
      <c r="AU120" s="13">
        <v>0</v>
      </c>
      <c r="AV120" s="13">
        <v>0</v>
      </c>
      <c r="AW120" s="30">
        <v>0</v>
      </c>
      <c r="AX120" s="30">
        <f t="shared" si="14"/>
        <v>0</v>
      </c>
      <c r="AY120" s="30">
        <v>0</v>
      </c>
      <c r="AZ120" s="30">
        <f t="shared" si="15"/>
        <v>0</v>
      </c>
      <c r="BA120" s="30">
        <v>0</v>
      </c>
      <c r="BB120" s="30">
        <v>0</v>
      </c>
      <c r="BC120" s="30">
        <v>0</v>
      </c>
      <c r="BD120" s="30">
        <v>0</v>
      </c>
      <c r="BE120" s="13">
        <v>1</v>
      </c>
      <c r="BF120" s="28">
        <v>0</v>
      </c>
      <c r="BG120" s="13">
        <v>0</v>
      </c>
      <c r="BH120" s="13">
        <v>0</v>
      </c>
      <c r="BI120" s="13">
        <v>0</v>
      </c>
      <c r="BJ120" s="13">
        <v>32</v>
      </c>
      <c r="BK120" s="3"/>
    </row>
    <row r="121" spans="1:63" x14ac:dyDescent="0.2">
      <c r="A121" s="8">
        <v>6007</v>
      </c>
      <c r="B121" s="8" t="s">
        <v>174</v>
      </c>
      <c r="C121" s="30">
        <v>8</v>
      </c>
      <c r="D121" s="28">
        <v>1</v>
      </c>
      <c r="E121" s="30">
        <v>4</v>
      </c>
      <c r="F121" s="30">
        <v>0</v>
      </c>
      <c r="G121" s="30">
        <v>48</v>
      </c>
      <c r="H121" s="30">
        <v>33</v>
      </c>
      <c r="I121" s="30">
        <v>0</v>
      </c>
      <c r="J121" s="30">
        <v>0</v>
      </c>
      <c r="K121" s="30">
        <v>0</v>
      </c>
      <c r="L121" s="30">
        <v>0</v>
      </c>
      <c r="M121" s="28">
        <v>1</v>
      </c>
      <c r="N121" s="30">
        <v>7</v>
      </c>
      <c r="O121" s="30">
        <v>91</v>
      </c>
      <c r="P121" s="30">
        <v>0</v>
      </c>
      <c r="Q121" s="13">
        <v>0</v>
      </c>
      <c r="R121" s="28">
        <v>0</v>
      </c>
      <c r="S121" s="30">
        <v>0</v>
      </c>
      <c r="T121" s="13">
        <v>0</v>
      </c>
      <c r="U121" s="28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13">
        <v>0</v>
      </c>
      <c r="AC121" s="30">
        <v>0</v>
      </c>
      <c r="AD121" s="30">
        <v>0</v>
      </c>
      <c r="AE121" s="30">
        <v>0</v>
      </c>
      <c r="AF121" s="28">
        <v>1</v>
      </c>
      <c r="AG121" s="28">
        <v>0</v>
      </c>
      <c r="AH121" s="30">
        <v>0</v>
      </c>
      <c r="AI121" s="30">
        <v>0</v>
      </c>
      <c r="AJ121" s="13">
        <v>0</v>
      </c>
      <c r="AK121" s="28">
        <v>0</v>
      </c>
      <c r="AL121" s="30">
        <v>0</v>
      </c>
      <c r="AM121" s="30">
        <v>0</v>
      </c>
      <c r="AN121" s="31">
        <v>0</v>
      </c>
      <c r="AO121" s="13">
        <v>13</v>
      </c>
      <c r="AP121" s="30">
        <v>88</v>
      </c>
      <c r="AQ121" s="13">
        <v>91</v>
      </c>
      <c r="AR121" s="30">
        <v>0</v>
      </c>
      <c r="AS121" s="30">
        <v>2</v>
      </c>
      <c r="AT121" s="30">
        <v>51</v>
      </c>
      <c r="AU121" s="13">
        <v>0</v>
      </c>
      <c r="AV121" s="13">
        <v>0</v>
      </c>
      <c r="AW121" s="30">
        <v>0</v>
      </c>
      <c r="AX121" s="30">
        <f t="shared" si="14"/>
        <v>0</v>
      </c>
      <c r="AY121" s="30">
        <v>0</v>
      </c>
      <c r="AZ121" s="30">
        <f t="shared" si="15"/>
        <v>0</v>
      </c>
      <c r="BA121" s="30">
        <v>0</v>
      </c>
      <c r="BB121" s="30">
        <v>0</v>
      </c>
      <c r="BC121" s="30">
        <v>0</v>
      </c>
      <c r="BD121" s="30">
        <v>0</v>
      </c>
      <c r="BE121" s="13">
        <v>0</v>
      </c>
      <c r="BF121" s="28">
        <v>0</v>
      </c>
      <c r="BG121" s="13">
        <v>0</v>
      </c>
      <c r="BH121" s="13">
        <v>0</v>
      </c>
      <c r="BI121" s="13">
        <v>0</v>
      </c>
      <c r="BJ121" s="13">
        <v>50</v>
      </c>
      <c r="BK121" s="3"/>
    </row>
    <row r="122" spans="1:63" x14ac:dyDescent="0.2">
      <c r="A122" s="8">
        <v>6008</v>
      </c>
      <c r="B122" s="8" t="s">
        <v>175</v>
      </c>
      <c r="C122" s="30">
        <v>6</v>
      </c>
      <c r="D122" s="28">
        <v>1</v>
      </c>
      <c r="E122" s="30">
        <v>8</v>
      </c>
      <c r="F122" s="30">
        <v>0</v>
      </c>
      <c r="G122" s="30">
        <v>73</v>
      </c>
      <c r="H122" s="30">
        <v>87</v>
      </c>
      <c r="I122" s="30">
        <v>0</v>
      </c>
      <c r="J122" s="30">
        <v>0</v>
      </c>
      <c r="K122" s="30">
        <v>0</v>
      </c>
      <c r="L122" s="30">
        <v>0</v>
      </c>
      <c r="M122" s="28">
        <v>1</v>
      </c>
      <c r="N122" s="30">
        <v>14</v>
      </c>
      <c r="O122" s="30">
        <v>328</v>
      </c>
      <c r="P122" s="30">
        <v>0</v>
      </c>
      <c r="Q122" s="13">
        <v>0</v>
      </c>
      <c r="R122" s="28">
        <v>0</v>
      </c>
      <c r="S122" s="30">
        <v>0</v>
      </c>
      <c r="T122" s="13">
        <v>0</v>
      </c>
      <c r="U122" s="28">
        <v>0</v>
      </c>
      <c r="V122" s="30">
        <v>5</v>
      </c>
      <c r="W122" s="30">
        <v>0</v>
      </c>
      <c r="X122" s="30">
        <v>0</v>
      </c>
      <c r="Y122" s="30">
        <v>0</v>
      </c>
      <c r="Z122" s="30">
        <v>110</v>
      </c>
      <c r="AA122" s="30">
        <v>0</v>
      </c>
      <c r="AB122" s="13">
        <v>0</v>
      </c>
      <c r="AC122" s="30">
        <v>0</v>
      </c>
      <c r="AD122" s="30">
        <v>0</v>
      </c>
      <c r="AE122" s="30">
        <v>0</v>
      </c>
      <c r="AF122" s="28">
        <v>10</v>
      </c>
      <c r="AG122" s="28">
        <v>0</v>
      </c>
      <c r="AH122" s="30">
        <v>0</v>
      </c>
      <c r="AI122" s="30">
        <v>0</v>
      </c>
      <c r="AJ122" s="13">
        <v>0</v>
      </c>
      <c r="AK122" s="28">
        <v>0</v>
      </c>
      <c r="AL122" s="30">
        <v>0</v>
      </c>
      <c r="AM122" s="30">
        <v>0</v>
      </c>
      <c r="AN122" s="31">
        <v>0</v>
      </c>
      <c r="AO122" s="13">
        <v>2</v>
      </c>
      <c r="AP122" s="30">
        <v>271</v>
      </c>
      <c r="AQ122" s="13">
        <v>434</v>
      </c>
      <c r="AR122" s="30">
        <v>0</v>
      </c>
      <c r="AS122" s="30">
        <v>12</v>
      </c>
      <c r="AT122" s="30">
        <v>271</v>
      </c>
      <c r="AU122" s="13">
        <v>107</v>
      </c>
      <c r="AV122" s="13">
        <v>0</v>
      </c>
      <c r="AW122" s="30">
        <v>0</v>
      </c>
      <c r="AX122" s="30">
        <f t="shared" si="14"/>
        <v>0</v>
      </c>
      <c r="AY122" s="30">
        <v>0</v>
      </c>
      <c r="AZ122" s="30">
        <f t="shared" si="15"/>
        <v>0</v>
      </c>
      <c r="BA122" s="30">
        <v>0</v>
      </c>
      <c r="BB122" s="30">
        <v>0</v>
      </c>
      <c r="BC122" s="30">
        <v>0</v>
      </c>
      <c r="BD122" s="30">
        <v>0</v>
      </c>
      <c r="BE122" s="13">
        <v>0</v>
      </c>
      <c r="BF122" s="28">
        <v>0</v>
      </c>
      <c r="BG122" s="13">
        <v>107</v>
      </c>
      <c r="BH122" s="13">
        <v>0</v>
      </c>
      <c r="BI122" s="13">
        <v>0</v>
      </c>
      <c r="BJ122" s="13">
        <v>120</v>
      </c>
      <c r="BK122" s="3"/>
    </row>
    <row r="123" spans="1:63" x14ac:dyDescent="0.2">
      <c r="A123" s="8">
        <v>6009</v>
      </c>
      <c r="B123" s="8" t="s">
        <v>176</v>
      </c>
      <c r="C123" s="30">
        <v>8</v>
      </c>
      <c r="D123" s="28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28">
        <v>1</v>
      </c>
      <c r="N123" s="30">
        <v>4</v>
      </c>
      <c r="O123" s="30">
        <v>35</v>
      </c>
      <c r="P123" s="30">
        <v>0</v>
      </c>
      <c r="Q123" s="13">
        <v>0</v>
      </c>
      <c r="R123" s="28">
        <v>0</v>
      </c>
      <c r="S123" s="30">
        <v>0</v>
      </c>
      <c r="T123" s="13">
        <v>0</v>
      </c>
      <c r="U123" s="28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13">
        <v>0</v>
      </c>
      <c r="AC123" s="30">
        <v>0</v>
      </c>
      <c r="AD123" s="30">
        <v>0</v>
      </c>
      <c r="AE123" s="30">
        <v>0</v>
      </c>
      <c r="AF123" s="28">
        <v>0</v>
      </c>
      <c r="AG123" s="28">
        <v>0</v>
      </c>
      <c r="AH123" s="30">
        <v>0</v>
      </c>
      <c r="AI123" s="30">
        <v>0</v>
      </c>
      <c r="AJ123" s="13">
        <v>0</v>
      </c>
      <c r="AK123" s="28">
        <v>0</v>
      </c>
      <c r="AL123" s="30">
        <v>1</v>
      </c>
      <c r="AM123" s="30">
        <v>24</v>
      </c>
      <c r="AN123" s="31">
        <v>0</v>
      </c>
      <c r="AO123" s="13">
        <v>0</v>
      </c>
      <c r="AP123" s="30">
        <v>16</v>
      </c>
      <c r="AQ123" s="13">
        <v>35</v>
      </c>
      <c r="AR123" s="30">
        <v>0</v>
      </c>
      <c r="AS123" s="30">
        <v>0</v>
      </c>
      <c r="AT123" s="30">
        <v>0</v>
      </c>
      <c r="AU123" s="13">
        <v>0</v>
      </c>
      <c r="AV123" s="13">
        <v>0</v>
      </c>
      <c r="AW123" s="30">
        <v>0</v>
      </c>
      <c r="AX123" s="30">
        <f t="shared" si="14"/>
        <v>0</v>
      </c>
      <c r="AY123" s="30">
        <v>0</v>
      </c>
      <c r="AZ123" s="30">
        <f t="shared" si="15"/>
        <v>0</v>
      </c>
      <c r="BA123" s="30">
        <v>0</v>
      </c>
      <c r="BB123" s="30">
        <v>0</v>
      </c>
      <c r="BC123" s="30">
        <v>0</v>
      </c>
      <c r="BD123" s="30">
        <v>0</v>
      </c>
      <c r="BE123" s="13">
        <v>0</v>
      </c>
      <c r="BF123" s="28">
        <v>0</v>
      </c>
      <c r="BG123" s="13">
        <v>0</v>
      </c>
      <c r="BH123" s="13">
        <v>0</v>
      </c>
      <c r="BI123" s="13">
        <v>0</v>
      </c>
      <c r="BJ123" s="13"/>
      <c r="BK123" s="3"/>
    </row>
    <row r="124" spans="1:63" s="35" customFormat="1" x14ac:dyDescent="0.2">
      <c r="A124" s="32">
        <v>6098</v>
      </c>
      <c r="B124" s="32"/>
      <c r="C124" s="33"/>
      <c r="D124" s="34">
        <f t="shared" ref="D124:AG124" si="31">SUM(D115:D123)</f>
        <v>19</v>
      </c>
      <c r="E124" s="34">
        <f t="shared" si="31"/>
        <v>133</v>
      </c>
      <c r="F124" s="34">
        <f>SUM(F115:F123)</f>
        <v>254</v>
      </c>
      <c r="G124" s="34">
        <f t="shared" si="31"/>
        <v>1551</v>
      </c>
      <c r="H124" s="34">
        <f t="shared" si="31"/>
        <v>1440</v>
      </c>
      <c r="I124" s="34">
        <f t="shared" si="31"/>
        <v>10</v>
      </c>
      <c r="J124" s="34">
        <f t="shared" si="31"/>
        <v>169</v>
      </c>
      <c r="K124" s="34">
        <f t="shared" si="31"/>
        <v>0</v>
      </c>
      <c r="L124" s="34">
        <f t="shared" si="31"/>
        <v>0</v>
      </c>
      <c r="M124" s="34">
        <f t="shared" si="31"/>
        <v>29</v>
      </c>
      <c r="N124" s="34">
        <f t="shared" si="31"/>
        <v>395</v>
      </c>
      <c r="O124" s="34">
        <f t="shared" si="31"/>
        <v>8479</v>
      </c>
      <c r="P124" s="34">
        <f t="shared" si="31"/>
        <v>0</v>
      </c>
      <c r="Q124" s="34">
        <f t="shared" si="31"/>
        <v>0</v>
      </c>
      <c r="R124" s="34">
        <f t="shared" si="31"/>
        <v>1</v>
      </c>
      <c r="S124" s="34">
        <f t="shared" si="31"/>
        <v>8</v>
      </c>
      <c r="T124" s="34">
        <f t="shared" si="31"/>
        <v>120</v>
      </c>
      <c r="U124" s="34">
        <f t="shared" si="31"/>
        <v>2</v>
      </c>
      <c r="V124" s="34">
        <f t="shared" si="31"/>
        <v>18</v>
      </c>
      <c r="W124" s="34">
        <f t="shared" si="31"/>
        <v>0</v>
      </c>
      <c r="X124" s="34">
        <f t="shared" si="31"/>
        <v>64</v>
      </c>
      <c r="Y124" s="34">
        <f t="shared" si="31"/>
        <v>105</v>
      </c>
      <c r="Z124" s="34">
        <f t="shared" si="31"/>
        <v>219</v>
      </c>
      <c r="AA124" s="34">
        <f t="shared" si="31"/>
        <v>0</v>
      </c>
      <c r="AB124" s="34">
        <f t="shared" si="31"/>
        <v>0</v>
      </c>
      <c r="AC124" s="34">
        <f t="shared" si="31"/>
        <v>0</v>
      </c>
      <c r="AD124" s="34">
        <f t="shared" si="31"/>
        <v>0</v>
      </c>
      <c r="AE124" s="34">
        <f t="shared" si="31"/>
        <v>15</v>
      </c>
      <c r="AF124" s="34">
        <f t="shared" si="31"/>
        <v>120</v>
      </c>
      <c r="AG124" s="34">
        <f t="shared" si="31"/>
        <v>0</v>
      </c>
      <c r="AH124" s="34">
        <f t="shared" ref="AH124:BI124" si="32">SUM(AH115:AH123)</f>
        <v>0</v>
      </c>
      <c r="AI124" s="34">
        <f t="shared" si="32"/>
        <v>0</v>
      </c>
      <c r="AJ124" s="34">
        <f t="shared" si="32"/>
        <v>0</v>
      </c>
      <c r="AK124" s="34">
        <f t="shared" si="32"/>
        <v>0</v>
      </c>
      <c r="AL124" s="34">
        <f t="shared" si="32"/>
        <v>5</v>
      </c>
      <c r="AM124" s="34">
        <f t="shared" si="32"/>
        <v>101</v>
      </c>
      <c r="AN124" s="34">
        <f t="shared" si="32"/>
        <v>81</v>
      </c>
      <c r="AO124" s="34">
        <f t="shared" si="32"/>
        <v>274</v>
      </c>
      <c r="AP124" s="34">
        <f t="shared" si="32"/>
        <v>5296</v>
      </c>
      <c r="AQ124" s="34">
        <f t="shared" si="32"/>
        <v>8978</v>
      </c>
      <c r="AR124" s="34">
        <f t="shared" si="32"/>
        <v>9</v>
      </c>
      <c r="AS124" s="34">
        <f t="shared" si="32"/>
        <v>187</v>
      </c>
      <c r="AT124" s="34">
        <f t="shared" si="32"/>
        <v>4300</v>
      </c>
      <c r="AU124" s="34">
        <f t="shared" si="32"/>
        <v>2197</v>
      </c>
      <c r="AV124" s="34">
        <f t="shared" si="32"/>
        <v>169</v>
      </c>
      <c r="AW124" s="34">
        <f t="shared" si="32"/>
        <v>0</v>
      </c>
      <c r="AX124" s="34">
        <f t="shared" si="32"/>
        <v>0</v>
      </c>
      <c r="AY124" s="34">
        <f>SUM(AY115:AY123)</f>
        <v>69</v>
      </c>
      <c r="AZ124" s="34">
        <f>SUM(AZ115:AZ123)</f>
        <v>34.5</v>
      </c>
      <c r="BA124" s="34">
        <f t="shared" si="32"/>
        <v>0</v>
      </c>
      <c r="BB124" s="34">
        <f t="shared" si="32"/>
        <v>1</v>
      </c>
      <c r="BC124" s="34">
        <f t="shared" si="32"/>
        <v>0</v>
      </c>
      <c r="BD124" s="34">
        <f t="shared" si="32"/>
        <v>0</v>
      </c>
      <c r="BE124" s="34">
        <f t="shared" si="32"/>
        <v>5</v>
      </c>
      <c r="BF124" s="34">
        <f>SUM(BF115:BF123)</f>
        <v>2</v>
      </c>
      <c r="BG124" s="34">
        <f t="shared" si="32"/>
        <v>472</v>
      </c>
      <c r="BH124" s="34">
        <f t="shared" si="32"/>
        <v>1894</v>
      </c>
      <c r="BI124" s="34">
        <f t="shared" si="32"/>
        <v>0</v>
      </c>
      <c r="BJ124" s="34">
        <f t="shared" ref="BJ124" si="33">SUM(BJ115:BJ123)</f>
        <v>2150</v>
      </c>
    </row>
    <row r="125" spans="1:63" x14ac:dyDescent="0.2">
      <c r="A125" s="7">
        <v>6099</v>
      </c>
      <c r="B125" s="7" t="s">
        <v>177</v>
      </c>
      <c r="C125" s="30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30">
        <f t="shared" si="14"/>
        <v>0</v>
      </c>
      <c r="AY125" s="28"/>
      <c r="AZ125" s="30">
        <f t="shared" si="15"/>
        <v>0</v>
      </c>
      <c r="BA125" s="28"/>
      <c r="BB125" s="28"/>
      <c r="BC125" s="28"/>
      <c r="BD125" s="28"/>
      <c r="BE125" s="28"/>
      <c r="BF125" s="28"/>
      <c r="BG125" s="28"/>
      <c r="BH125" s="28"/>
      <c r="BI125" s="28"/>
      <c r="BJ125" s="13"/>
      <c r="BK125" s="3"/>
    </row>
    <row r="126" spans="1:63" x14ac:dyDescent="0.2">
      <c r="A126" s="8">
        <v>6101</v>
      </c>
      <c r="B126" s="8" t="s">
        <v>178</v>
      </c>
      <c r="C126" s="30">
        <v>7</v>
      </c>
      <c r="D126" s="28">
        <v>1</v>
      </c>
      <c r="E126" s="30">
        <v>4</v>
      </c>
      <c r="F126" s="30">
        <v>0</v>
      </c>
      <c r="G126" s="30">
        <v>37</v>
      </c>
      <c r="H126" s="30">
        <v>33</v>
      </c>
      <c r="I126" s="30">
        <v>0</v>
      </c>
      <c r="J126" s="30">
        <v>0</v>
      </c>
      <c r="K126" s="30">
        <v>0</v>
      </c>
      <c r="L126" s="30">
        <v>0</v>
      </c>
      <c r="M126" s="28">
        <v>1</v>
      </c>
      <c r="N126" s="30">
        <v>7</v>
      </c>
      <c r="O126" s="30">
        <v>118</v>
      </c>
      <c r="P126" s="30">
        <v>0</v>
      </c>
      <c r="Q126" s="13">
        <v>0</v>
      </c>
      <c r="R126" s="28">
        <v>0</v>
      </c>
      <c r="S126" s="30">
        <v>0</v>
      </c>
      <c r="T126" s="13">
        <v>0</v>
      </c>
      <c r="U126" s="28">
        <v>0</v>
      </c>
      <c r="V126" s="30">
        <v>5</v>
      </c>
      <c r="W126" s="30">
        <v>0</v>
      </c>
      <c r="X126" s="30">
        <v>0</v>
      </c>
      <c r="Y126" s="30">
        <v>0</v>
      </c>
      <c r="Z126" s="30">
        <v>52</v>
      </c>
      <c r="AA126" s="30">
        <v>0</v>
      </c>
      <c r="AB126" s="13">
        <v>0</v>
      </c>
      <c r="AC126" s="30">
        <v>0</v>
      </c>
      <c r="AD126" s="30">
        <v>0</v>
      </c>
      <c r="AE126" s="30">
        <v>0</v>
      </c>
      <c r="AF126" s="28">
        <v>9</v>
      </c>
      <c r="AG126" s="28">
        <v>0</v>
      </c>
      <c r="AH126" s="30">
        <v>0</v>
      </c>
      <c r="AI126" s="30">
        <v>0</v>
      </c>
      <c r="AJ126" s="13">
        <v>0</v>
      </c>
      <c r="AK126" s="28">
        <v>0</v>
      </c>
      <c r="AL126" s="30">
        <v>1</v>
      </c>
      <c r="AM126" s="30">
        <v>24</v>
      </c>
      <c r="AN126" s="31">
        <v>0</v>
      </c>
      <c r="AO126" s="13">
        <v>6</v>
      </c>
      <c r="AP126" s="30">
        <v>109</v>
      </c>
      <c r="AQ126" s="13">
        <v>170</v>
      </c>
      <c r="AR126" s="30">
        <v>0</v>
      </c>
      <c r="AS126" s="30">
        <v>5</v>
      </c>
      <c r="AT126" s="30">
        <v>112</v>
      </c>
      <c r="AU126" s="13">
        <v>52</v>
      </c>
      <c r="AV126" s="13">
        <v>0</v>
      </c>
      <c r="AW126" s="30">
        <v>0</v>
      </c>
      <c r="AX126" s="30">
        <f t="shared" si="14"/>
        <v>0</v>
      </c>
      <c r="AY126" s="30">
        <v>0</v>
      </c>
      <c r="AZ126" s="30">
        <f t="shared" si="15"/>
        <v>0</v>
      </c>
      <c r="BA126" s="30">
        <v>0</v>
      </c>
      <c r="BB126" s="30">
        <v>1</v>
      </c>
      <c r="BC126" s="30">
        <v>0</v>
      </c>
      <c r="BD126" s="30">
        <v>0</v>
      </c>
      <c r="BE126" s="13">
        <v>1</v>
      </c>
      <c r="BF126" s="28">
        <v>0</v>
      </c>
      <c r="BG126" s="13">
        <v>52</v>
      </c>
      <c r="BH126" s="13">
        <v>0</v>
      </c>
      <c r="BI126" s="13">
        <v>0</v>
      </c>
      <c r="BJ126" s="13">
        <v>44</v>
      </c>
      <c r="BK126" s="3"/>
    </row>
    <row r="127" spans="1:63" x14ac:dyDescent="0.2">
      <c r="A127" s="8">
        <v>6102</v>
      </c>
      <c r="B127" s="8" t="s">
        <v>179</v>
      </c>
      <c r="C127" s="30">
        <v>6</v>
      </c>
      <c r="D127" s="28">
        <v>1</v>
      </c>
      <c r="E127" s="30">
        <v>6</v>
      </c>
      <c r="F127" s="30">
        <v>14</v>
      </c>
      <c r="G127" s="30">
        <v>39</v>
      </c>
      <c r="H127" s="30">
        <v>52</v>
      </c>
      <c r="I127" s="30">
        <v>0</v>
      </c>
      <c r="J127" s="30">
        <v>0</v>
      </c>
      <c r="K127" s="30">
        <v>0</v>
      </c>
      <c r="L127" s="30">
        <v>0</v>
      </c>
      <c r="M127" s="28">
        <v>1</v>
      </c>
      <c r="N127" s="30">
        <v>12</v>
      </c>
      <c r="O127" s="30">
        <v>200</v>
      </c>
      <c r="P127" s="30">
        <v>0</v>
      </c>
      <c r="Q127" s="13">
        <v>0</v>
      </c>
      <c r="R127" s="28">
        <v>0</v>
      </c>
      <c r="S127" s="30">
        <v>0</v>
      </c>
      <c r="T127" s="13">
        <v>0</v>
      </c>
      <c r="U127" s="28">
        <v>0</v>
      </c>
      <c r="V127" s="30">
        <v>7</v>
      </c>
      <c r="W127" s="30">
        <v>0</v>
      </c>
      <c r="X127" s="30">
        <v>0</v>
      </c>
      <c r="Y127" s="30">
        <v>0</v>
      </c>
      <c r="Z127" s="30">
        <v>140</v>
      </c>
      <c r="AA127" s="30">
        <v>0</v>
      </c>
      <c r="AB127" s="13">
        <v>0</v>
      </c>
      <c r="AC127" s="30">
        <v>0</v>
      </c>
      <c r="AD127" s="30">
        <v>0</v>
      </c>
      <c r="AE127" s="30">
        <v>3</v>
      </c>
      <c r="AF127" s="28">
        <v>52</v>
      </c>
      <c r="AG127" s="28">
        <v>0</v>
      </c>
      <c r="AH127" s="30">
        <v>0</v>
      </c>
      <c r="AI127" s="30">
        <v>0</v>
      </c>
      <c r="AJ127" s="13">
        <v>0</v>
      </c>
      <c r="AK127" s="28">
        <v>0</v>
      </c>
      <c r="AL127" s="30">
        <v>0</v>
      </c>
      <c r="AM127" s="30">
        <v>0</v>
      </c>
      <c r="AN127" s="31">
        <v>0</v>
      </c>
      <c r="AO127" s="13">
        <v>13</v>
      </c>
      <c r="AP127" s="30">
        <v>160</v>
      </c>
      <c r="AQ127" s="13">
        <v>340</v>
      </c>
      <c r="AR127" s="30">
        <v>0</v>
      </c>
      <c r="AS127" s="30">
        <v>5</v>
      </c>
      <c r="AT127" s="30">
        <v>121</v>
      </c>
      <c r="AU127" s="13">
        <v>143</v>
      </c>
      <c r="AV127" s="13">
        <v>0</v>
      </c>
      <c r="AW127" s="30">
        <v>0</v>
      </c>
      <c r="AX127" s="30">
        <f t="shared" si="14"/>
        <v>0</v>
      </c>
      <c r="AY127" s="30">
        <v>0</v>
      </c>
      <c r="AZ127" s="30">
        <f t="shared" si="15"/>
        <v>0</v>
      </c>
      <c r="BA127" s="30">
        <v>0</v>
      </c>
      <c r="BB127" s="30">
        <v>2</v>
      </c>
      <c r="BC127" s="30">
        <v>0</v>
      </c>
      <c r="BD127" s="30">
        <v>0</v>
      </c>
      <c r="BE127" s="13">
        <v>1</v>
      </c>
      <c r="BF127" s="28">
        <v>0</v>
      </c>
      <c r="BG127" s="13">
        <v>140</v>
      </c>
      <c r="BH127" s="13">
        <v>0</v>
      </c>
      <c r="BI127" s="13">
        <v>0</v>
      </c>
      <c r="BJ127" s="13">
        <v>74</v>
      </c>
      <c r="BK127" s="3"/>
    </row>
    <row r="128" spans="1:63" x14ac:dyDescent="0.2">
      <c r="A128" s="8">
        <v>6103</v>
      </c>
      <c r="B128" s="8" t="s">
        <v>180</v>
      </c>
      <c r="C128" s="30">
        <v>2</v>
      </c>
      <c r="D128" s="28">
        <v>9</v>
      </c>
      <c r="E128" s="30">
        <v>40</v>
      </c>
      <c r="F128" s="30">
        <v>0</v>
      </c>
      <c r="G128" s="30">
        <v>495</v>
      </c>
      <c r="H128" s="30">
        <v>461</v>
      </c>
      <c r="I128" s="30">
        <v>2</v>
      </c>
      <c r="J128" s="30">
        <v>30</v>
      </c>
      <c r="K128" s="30">
        <v>0</v>
      </c>
      <c r="L128" s="30">
        <v>0</v>
      </c>
      <c r="M128" s="28">
        <v>11</v>
      </c>
      <c r="N128" s="30">
        <v>175</v>
      </c>
      <c r="O128" s="30">
        <v>3685</v>
      </c>
      <c r="P128" s="30">
        <v>0</v>
      </c>
      <c r="Q128" s="13">
        <v>0</v>
      </c>
      <c r="R128" s="28">
        <v>0</v>
      </c>
      <c r="S128" s="30">
        <v>0</v>
      </c>
      <c r="T128" s="13">
        <v>0</v>
      </c>
      <c r="U128" s="28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13">
        <v>0</v>
      </c>
      <c r="AC128" s="30">
        <v>0</v>
      </c>
      <c r="AD128" s="30">
        <v>0</v>
      </c>
      <c r="AE128" s="30">
        <v>6</v>
      </c>
      <c r="AF128" s="28">
        <v>24</v>
      </c>
      <c r="AG128" s="28">
        <v>0</v>
      </c>
      <c r="AH128" s="30">
        <v>0</v>
      </c>
      <c r="AI128" s="30">
        <v>0</v>
      </c>
      <c r="AJ128" s="13">
        <v>0</v>
      </c>
      <c r="AK128" s="28">
        <v>1</v>
      </c>
      <c r="AL128" s="30">
        <v>19</v>
      </c>
      <c r="AM128" s="30">
        <v>473</v>
      </c>
      <c r="AN128" s="31">
        <v>35</v>
      </c>
      <c r="AO128" s="13">
        <v>101</v>
      </c>
      <c r="AP128" s="30">
        <v>1686</v>
      </c>
      <c r="AQ128" s="13">
        <v>3682</v>
      </c>
      <c r="AR128" s="30">
        <v>0</v>
      </c>
      <c r="AS128" s="30">
        <v>53</v>
      </c>
      <c r="AT128" s="30">
        <v>1254</v>
      </c>
      <c r="AU128" s="13">
        <v>1469</v>
      </c>
      <c r="AV128" s="13">
        <v>0</v>
      </c>
      <c r="AW128" s="30">
        <v>0</v>
      </c>
      <c r="AX128" s="30">
        <f t="shared" si="14"/>
        <v>0</v>
      </c>
      <c r="AY128" s="30">
        <v>0</v>
      </c>
      <c r="AZ128" s="30">
        <f t="shared" si="15"/>
        <v>0</v>
      </c>
      <c r="BA128" s="30">
        <v>0</v>
      </c>
      <c r="BB128" s="30">
        <v>2</v>
      </c>
      <c r="BC128" s="30">
        <v>0</v>
      </c>
      <c r="BD128" s="30">
        <v>4</v>
      </c>
      <c r="BE128" s="13">
        <v>4</v>
      </c>
      <c r="BF128" s="28">
        <v>18</v>
      </c>
      <c r="BG128" s="13">
        <v>26</v>
      </c>
      <c r="BH128" s="13">
        <v>1443</v>
      </c>
      <c r="BI128" s="13">
        <v>0</v>
      </c>
      <c r="BJ128" s="13">
        <v>720</v>
      </c>
      <c r="BK128" s="3"/>
    </row>
    <row r="129" spans="1:63" x14ac:dyDescent="0.2">
      <c r="A129" s="8">
        <v>6104</v>
      </c>
      <c r="B129" s="8" t="s">
        <v>181</v>
      </c>
      <c r="C129" s="30">
        <v>6</v>
      </c>
      <c r="D129" s="28">
        <v>5</v>
      </c>
      <c r="E129" s="30">
        <v>23</v>
      </c>
      <c r="F129" s="30">
        <v>0</v>
      </c>
      <c r="G129" s="30">
        <v>266</v>
      </c>
      <c r="H129" s="30">
        <v>241</v>
      </c>
      <c r="I129" s="30">
        <v>3</v>
      </c>
      <c r="J129" s="30">
        <v>62</v>
      </c>
      <c r="K129" s="30">
        <v>0</v>
      </c>
      <c r="L129" s="30">
        <v>0</v>
      </c>
      <c r="M129" s="28">
        <v>6</v>
      </c>
      <c r="N129" s="30">
        <v>72</v>
      </c>
      <c r="O129" s="30">
        <v>1562</v>
      </c>
      <c r="P129" s="30">
        <v>0</v>
      </c>
      <c r="Q129" s="13">
        <v>0</v>
      </c>
      <c r="R129" s="28">
        <v>0</v>
      </c>
      <c r="S129" s="30">
        <v>0</v>
      </c>
      <c r="T129" s="13">
        <v>0</v>
      </c>
      <c r="U129" s="28">
        <v>1</v>
      </c>
      <c r="V129" s="30">
        <v>20</v>
      </c>
      <c r="W129" s="30">
        <v>0</v>
      </c>
      <c r="X129" s="30">
        <v>151</v>
      </c>
      <c r="Y129" s="30">
        <v>45</v>
      </c>
      <c r="Z129" s="30">
        <v>82</v>
      </c>
      <c r="AA129" s="30">
        <v>137</v>
      </c>
      <c r="AB129" s="13">
        <v>0</v>
      </c>
      <c r="AC129" s="30">
        <v>0</v>
      </c>
      <c r="AD129" s="30">
        <v>0</v>
      </c>
      <c r="AE129" s="30">
        <v>8</v>
      </c>
      <c r="AF129" s="28">
        <v>91</v>
      </c>
      <c r="AG129" s="28">
        <v>0</v>
      </c>
      <c r="AH129" s="30">
        <v>0</v>
      </c>
      <c r="AI129" s="30">
        <v>0</v>
      </c>
      <c r="AJ129" s="13">
        <v>0</v>
      </c>
      <c r="AK129" s="28">
        <v>0</v>
      </c>
      <c r="AL129" s="30">
        <v>1</v>
      </c>
      <c r="AM129" s="30">
        <v>17</v>
      </c>
      <c r="AN129" s="31">
        <v>0</v>
      </c>
      <c r="AO129" s="13">
        <v>37</v>
      </c>
      <c r="AP129" s="30">
        <v>1115</v>
      </c>
      <c r="AQ129" s="13">
        <v>1977</v>
      </c>
      <c r="AR129" s="30">
        <v>1</v>
      </c>
      <c r="AS129" s="30">
        <v>28</v>
      </c>
      <c r="AT129" s="30">
        <v>683</v>
      </c>
      <c r="AU129" s="13">
        <v>321</v>
      </c>
      <c r="AV129" s="13">
        <v>196</v>
      </c>
      <c r="AW129" s="30">
        <v>0</v>
      </c>
      <c r="AX129" s="30">
        <f t="shared" si="14"/>
        <v>0</v>
      </c>
      <c r="AY129" s="30">
        <v>38</v>
      </c>
      <c r="AZ129" s="30">
        <f t="shared" si="15"/>
        <v>19</v>
      </c>
      <c r="BA129" s="30">
        <v>0</v>
      </c>
      <c r="BB129" s="30">
        <v>0</v>
      </c>
      <c r="BC129" s="30">
        <v>0</v>
      </c>
      <c r="BD129" s="30">
        <v>0</v>
      </c>
      <c r="BE129" s="13">
        <v>3</v>
      </c>
      <c r="BF129" s="28">
        <v>0</v>
      </c>
      <c r="BG129" s="13">
        <v>415</v>
      </c>
      <c r="BH129" s="13">
        <v>102</v>
      </c>
      <c r="BI129" s="13">
        <v>0</v>
      </c>
      <c r="BJ129" s="13">
        <v>368</v>
      </c>
      <c r="BK129" s="3"/>
    </row>
    <row r="130" spans="1:63" x14ac:dyDescent="0.2">
      <c r="A130" s="8">
        <v>6105</v>
      </c>
      <c r="B130" s="8" t="s">
        <v>182</v>
      </c>
      <c r="C130" s="30">
        <v>7</v>
      </c>
      <c r="D130" s="28">
        <v>6</v>
      </c>
      <c r="E130" s="30">
        <v>31</v>
      </c>
      <c r="F130" s="30">
        <v>32</v>
      </c>
      <c r="G130" s="30">
        <v>317</v>
      </c>
      <c r="H130" s="30">
        <v>298</v>
      </c>
      <c r="I130" s="30">
        <v>0</v>
      </c>
      <c r="J130" s="30">
        <v>0</v>
      </c>
      <c r="K130" s="30">
        <v>0</v>
      </c>
      <c r="L130" s="30">
        <v>0</v>
      </c>
      <c r="M130" s="28">
        <v>10</v>
      </c>
      <c r="N130" s="30">
        <v>79</v>
      </c>
      <c r="O130" s="30">
        <v>1384</v>
      </c>
      <c r="P130" s="30">
        <v>0</v>
      </c>
      <c r="Q130" s="13">
        <v>0</v>
      </c>
      <c r="R130" s="28">
        <v>0</v>
      </c>
      <c r="S130" s="30">
        <v>0</v>
      </c>
      <c r="T130" s="13">
        <v>0</v>
      </c>
      <c r="U130" s="28">
        <v>1</v>
      </c>
      <c r="V130" s="30">
        <v>11</v>
      </c>
      <c r="W130" s="30">
        <v>40</v>
      </c>
      <c r="X130" s="30">
        <v>0</v>
      </c>
      <c r="Y130" s="30">
        <v>63</v>
      </c>
      <c r="Z130" s="30">
        <v>38</v>
      </c>
      <c r="AA130" s="30">
        <v>64</v>
      </c>
      <c r="AB130" s="13">
        <v>0</v>
      </c>
      <c r="AC130" s="30">
        <v>0</v>
      </c>
      <c r="AD130" s="30">
        <v>0</v>
      </c>
      <c r="AE130" s="30">
        <v>1</v>
      </c>
      <c r="AF130" s="28">
        <v>40</v>
      </c>
      <c r="AG130" s="28">
        <v>0</v>
      </c>
      <c r="AH130" s="30">
        <v>0</v>
      </c>
      <c r="AI130" s="30">
        <v>0</v>
      </c>
      <c r="AJ130" s="13">
        <v>0</v>
      </c>
      <c r="AK130" s="28">
        <v>0</v>
      </c>
      <c r="AL130" s="30">
        <v>4</v>
      </c>
      <c r="AM130" s="30">
        <v>86</v>
      </c>
      <c r="AN130" s="31">
        <v>11</v>
      </c>
      <c r="AO130" s="13">
        <v>29</v>
      </c>
      <c r="AP130" s="30">
        <v>962</v>
      </c>
      <c r="AQ130" s="13">
        <v>1587</v>
      </c>
      <c r="AR130" s="30">
        <v>0</v>
      </c>
      <c r="AS130" s="30">
        <v>35</v>
      </c>
      <c r="AT130" s="30">
        <v>813</v>
      </c>
      <c r="AU130" s="13">
        <v>291</v>
      </c>
      <c r="AV130" s="13">
        <v>103</v>
      </c>
      <c r="AW130" s="30">
        <v>11</v>
      </c>
      <c r="AX130" s="30">
        <f t="shared" si="14"/>
        <v>5.5</v>
      </c>
      <c r="AY130" s="30">
        <v>34</v>
      </c>
      <c r="AZ130" s="30">
        <f t="shared" si="15"/>
        <v>17</v>
      </c>
      <c r="BA130" s="30">
        <v>1</v>
      </c>
      <c r="BB130" s="30">
        <v>1</v>
      </c>
      <c r="BC130" s="30">
        <v>0</v>
      </c>
      <c r="BD130" s="30">
        <v>0</v>
      </c>
      <c r="BE130" s="13">
        <v>1</v>
      </c>
      <c r="BF130" s="28">
        <v>0</v>
      </c>
      <c r="BG130" s="13">
        <v>205</v>
      </c>
      <c r="BH130" s="13">
        <v>189</v>
      </c>
      <c r="BI130" s="13">
        <v>0</v>
      </c>
      <c r="BJ130" s="13">
        <v>446</v>
      </c>
      <c r="BK130" s="3"/>
    </row>
    <row r="131" spans="1:63" x14ac:dyDescent="0.2">
      <c r="A131" s="8">
        <v>6106</v>
      </c>
      <c r="B131" s="8" t="s">
        <v>183</v>
      </c>
      <c r="C131" s="30">
        <v>4</v>
      </c>
      <c r="D131" s="28">
        <v>7</v>
      </c>
      <c r="E131" s="30">
        <v>37</v>
      </c>
      <c r="F131" s="30">
        <v>80</v>
      </c>
      <c r="G131" s="30">
        <v>394</v>
      </c>
      <c r="H131" s="30">
        <v>346</v>
      </c>
      <c r="I131" s="30">
        <v>0</v>
      </c>
      <c r="J131" s="30">
        <v>0</v>
      </c>
      <c r="K131" s="30">
        <v>0</v>
      </c>
      <c r="L131" s="30">
        <v>0</v>
      </c>
      <c r="M131" s="28">
        <v>9</v>
      </c>
      <c r="N131" s="30">
        <v>99</v>
      </c>
      <c r="O131" s="30">
        <v>1847</v>
      </c>
      <c r="P131" s="30">
        <v>0</v>
      </c>
      <c r="Q131" s="13">
        <v>0</v>
      </c>
      <c r="R131" s="28">
        <v>0</v>
      </c>
      <c r="S131" s="30">
        <v>0</v>
      </c>
      <c r="T131" s="13">
        <v>0</v>
      </c>
      <c r="U131" s="28">
        <v>0</v>
      </c>
      <c r="V131" s="30">
        <v>11</v>
      </c>
      <c r="W131" s="30">
        <v>0</v>
      </c>
      <c r="X131" s="30">
        <v>0</v>
      </c>
      <c r="Y131" s="30">
        <v>48</v>
      </c>
      <c r="Z131" s="30">
        <v>155</v>
      </c>
      <c r="AA131" s="30">
        <v>0</v>
      </c>
      <c r="AB131" s="13">
        <v>0</v>
      </c>
      <c r="AC131" s="30">
        <v>0</v>
      </c>
      <c r="AD131" s="30">
        <v>0</v>
      </c>
      <c r="AE131" s="30">
        <v>2</v>
      </c>
      <c r="AF131" s="28">
        <v>24</v>
      </c>
      <c r="AG131" s="28">
        <v>0</v>
      </c>
      <c r="AH131" s="30">
        <v>0</v>
      </c>
      <c r="AI131" s="30">
        <v>0</v>
      </c>
      <c r="AJ131" s="13">
        <v>0</v>
      </c>
      <c r="AK131" s="28">
        <v>0</v>
      </c>
      <c r="AL131" s="30">
        <v>1</v>
      </c>
      <c r="AM131" s="30">
        <v>20</v>
      </c>
      <c r="AN131" s="31">
        <v>52</v>
      </c>
      <c r="AO131" s="13">
        <v>44</v>
      </c>
      <c r="AP131" s="30">
        <v>1143</v>
      </c>
      <c r="AQ131" s="13">
        <v>2049</v>
      </c>
      <c r="AR131" s="30">
        <v>0</v>
      </c>
      <c r="AS131" s="30">
        <v>42</v>
      </c>
      <c r="AT131" s="30">
        <v>933</v>
      </c>
      <c r="AU131" s="13">
        <v>587</v>
      </c>
      <c r="AV131" s="13">
        <v>48</v>
      </c>
      <c r="AW131" s="30">
        <v>0</v>
      </c>
      <c r="AX131" s="30">
        <f t="shared" si="14"/>
        <v>0</v>
      </c>
      <c r="AY131" s="30">
        <v>19</v>
      </c>
      <c r="AZ131" s="30">
        <f t="shared" si="15"/>
        <v>9.5</v>
      </c>
      <c r="BA131" s="30">
        <v>1</v>
      </c>
      <c r="BB131" s="30">
        <v>1</v>
      </c>
      <c r="BC131" s="30">
        <v>0</v>
      </c>
      <c r="BD131" s="30">
        <v>2</v>
      </c>
      <c r="BE131" s="13">
        <v>4</v>
      </c>
      <c r="BF131" s="28">
        <v>0</v>
      </c>
      <c r="BG131" s="13">
        <v>202</v>
      </c>
      <c r="BH131" s="13">
        <v>433</v>
      </c>
      <c r="BI131" s="13">
        <v>0</v>
      </c>
      <c r="BJ131" s="13">
        <v>451</v>
      </c>
      <c r="BK131" s="3"/>
    </row>
    <row r="132" spans="1:63" x14ac:dyDescent="0.2">
      <c r="A132" s="8">
        <v>6107</v>
      </c>
      <c r="B132" s="8" t="s">
        <v>184</v>
      </c>
      <c r="C132" s="30">
        <v>7</v>
      </c>
      <c r="D132" s="28">
        <v>2</v>
      </c>
      <c r="E132" s="30">
        <v>9</v>
      </c>
      <c r="F132" s="30">
        <v>21</v>
      </c>
      <c r="G132" s="30">
        <v>79</v>
      </c>
      <c r="H132" s="30">
        <v>94</v>
      </c>
      <c r="I132" s="30">
        <v>0</v>
      </c>
      <c r="J132" s="30">
        <v>0</v>
      </c>
      <c r="K132" s="30">
        <v>0</v>
      </c>
      <c r="L132" s="30">
        <v>0</v>
      </c>
      <c r="M132" s="28">
        <v>3</v>
      </c>
      <c r="N132" s="30">
        <v>20</v>
      </c>
      <c r="O132" s="30">
        <v>366</v>
      </c>
      <c r="P132" s="30">
        <v>0</v>
      </c>
      <c r="Q132" s="13">
        <v>0</v>
      </c>
      <c r="R132" s="28">
        <v>0</v>
      </c>
      <c r="S132" s="30">
        <v>0</v>
      </c>
      <c r="T132" s="13">
        <v>0</v>
      </c>
      <c r="U132" s="28">
        <v>0</v>
      </c>
      <c r="V132" s="30">
        <v>6</v>
      </c>
      <c r="W132" s="30">
        <v>0</v>
      </c>
      <c r="X132" s="30">
        <v>0</v>
      </c>
      <c r="Y132" s="30">
        <v>0</v>
      </c>
      <c r="Z132" s="30">
        <v>167</v>
      </c>
      <c r="AA132" s="30">
        <v>0</v>
      </c>
      <c r="AB132" s="13">
        <v>0</v>
      </c>
      <c r="AC132" s="30">
        <v>0</v>
      </c>
      <c r="AD132" s="30">
        <v>0</v>
      </c>
      <c r="AE132" s="30">
        <v>0</v>
      </c>
      <c r="AF132" s="28">
        <v>58</v>
      </c>
      <c r="AG132" s="28">
        <v>0</v>
      </c>
      <c r="AH132" s="30">
        <v>0</v>
      </c>
      <c r="AI132" s="30">
        <v>0</v>
      </c>
      <c r="AJ132" s="13">
        <v>0</v>
      </c>
      <c r="AK132" s="28">
        <v>0</v>
      </c>
      <c r="AL132" s="30">
        <v>0</v>
      </c>
      <c r="AM132" s="30">
        <v>0</v>
      </c>
      <c r="AN132" s="31">
        <v>0</v>
      </c>
      <c r="AO132" s="13">
        <v>10</v>
      </c>
      <c r="AP132" s="30">
        <v>318</v>
      </c>
      <c r="AQ132" s="13">
        <v>533</v>
      </c>
      <c r="AR132" s="30">
        <v>0</v>
      </c>
      <c r="AS132" s="30">
        <v>8</v>
      </c>
      <c r="AT132" s="30">
        <v>173</v>
      </c>
      <c r="AU132" s="13">
        <v>167</v>
      </c>
      <c r="AV132" s="13">
        <v>0</v>
      </c>
      <c r="AW132" s="30">
        <v>0</v>
      </c>
      <c r="AX132" s="30">
        <f t="shared" si="14"/>
        <v>0</v>
      </c>
      <c r="AY132" s="30">
        <v>0</v>
      </c>
      <c r="AZ132" s="30">
        <f t="shared" si="15"/>
        <v>0</v>
      </c>
      <c r="BA132" s="30">
        <v>0</v>
      </c>
      <c r="BB132" s="30">
        <v>1</v>
      </c>
      <c r="BC132" s="30">
        <v>0</v>
      </c>
      <c r="BD132" s="30">
        <v>0</v>
      </c>
      <c r="BE132" s="13">
        <v>1</v>
      </c>
      <c r="BF132" s="28">
        <v>0</v>
      </c>
      <c r="BG132" s="13">
        <v>167</v>
      </c>
      <c r="BH132" s="13">
        <v>0</v>
      </c>
      <c r="BI132" s="13">
        <v>0</v>
      </c>
      <c r="BJ132" s="13">
        <v>136</v>
      </c>
      <c r="BK132" s="3"/>
    </row>
    <row r="133" spans="1:63" x14ac:dyDescent="0.2">
      <c r="A133" s="8">
        <v>6108</v>
      </c>
      <c r="B133" s="8" t="s">
        <v>185</v>
      </c>
      <c r="C133" s="30">
        <v>7</v>
      </c>
      <c r="D133" s="28">
        <v>1</v>
      </c>
      <c r="E133" s="30">
        <v>10</v>
      </c>
      <c r="F133" s="30">
        <v>33</v>
      </c>
      <c r="G133" s="30">
        <v>107</v>
      </c>
      <c r="H133" s="30">
        <v>124</v>
      </c>
      <c r="I133" s="30">
        <v>3</v>
      </c>
      <c r="J133" s="30">
        <v>40</v>
      </c>
      <c r="K133" s="30">
        <v>0</v>
      </c>
      <c r="L133" s="30">
        <v>0</v>
      </c>
      <c r="M133" s="28">
        <v>4</v>
      </c>
      <c r="N133" s="30">
        <v>34</v>
      </c>
      <c r="O133" s="30">
        <v>603</v>
      </c>
      <c r="P133" s="30">
        <v>0</v>
      </c>
      <c r="Q133" s="13">
        <v>0</v>
      </c>
      <c r="R133" s="28">
        <v>0</v>
      </c>
      <c r="S133" s="30">
        <v>0</v>
      </c>
      <c r="T133" s="13">
        <v>0</v>
      </c>
      <c r="U133" s="28">
        <v>0</v>
      </c>
      <c r="V133" s="30">
        <v>10</v>
      </c>
      <c r="W133" s="30">
        <v>115</v>
      </c>
      <c r="X133" s="30">
        <v>0</v>
      </c>
      <c r="Y133" s="30">
        <v>0</v>
      </c>
      <c r="Z133" s="30">
        <v>103</v>
      </c>
      <c r="AA133" s="30">
        <v>0</v>
      </c>
      <c r="AB133" s="13">
        <v>0</v>
      </c>
      <c r="AC133" s="30">
        <v>0</v>
      </c>
      <c r="AD133" s="30">
        <v>0</v>
      </c>
      <c r="AE133" s="30">
        <v>0</v>
      </c>
      <c r="AF133" s="28">
        <v>20</v>
      </c>
      <c r="AG133" s="28">
        <v>0</v>
      </c>
      <c r="AH133" s="30">
        <v>0</v>
      </c>
      <c r="AI133" s="30">
        <v>0</v>
      </c>
      <c r="AJ133" s="13">
        <v>0</v>
      </c>
      <c r="AK133" s="28">
        <v>0</v>
      </c>
      <c r="AL133" s="30">
        <v>0</v>
      </c>
      <c r="AM133" s="30">
        <v>0</v>
      </c>
      <c r="AN133" s="31">
        <v>0</v>
      </c>
      <c r="AO133" s="13">
        <v>12</v>
      </c>
      <c r="AP133" s="30">
        <v>509</v>
      </c>
      <c r="AQ133" s="13">
        <v>821</v>
      </c>
      <c r="AR133" s="30">
        <v>0</v>
      </c>
      <c r="AS133" s="30">
        <v>16</v>
      </c>
      <c r="AT133" s="30">
        <v>413</v>
      </c>
      <c r="AU133" s="13">
        <v>103</v>
      </c>
      <c r="AV133" s="13">
        <v>115</v>
      </c>
      <c r="AW133" s="30">
        <v>0</v>
      </c>
      <c r="AX133" s="30">
        <f t="shared" si="14"/>
        <v>0</v>
      </c>
      <c r="AY133" s="30">
        <v>56</v>
      </c>
      <c r="AZ133" s="30">
        <f t="shared" si="15"/>
        <v>28</v>
      </c>
      <c r="BA133" s="30">
        <v>0</v>
      </c>
      <c r="BB133" s="30">
        <v>0</v>
      </c>
      <c r="BC133" s="30">
        <v>0</v>
      </c>
      <c r="BD133" s="30">
        <v>0</v>
      </c>
      <c r="BE133" s="13">
        <v>0</v>
      </c>
      <c r="BF133" s="28">
        <v>0</v>
      </c>
      <c r="BG133" s="13">
        <v>218</v>
      </c>
      <c r="BH133" s="13">
        <v>0</v>
      </c>
      <c r="BI133" s="13">
        <v>0</v>
      </c>
      <c r="BJ133" s="13">
        <v>175</v>
      </c>
      <c r="BK133" s="3"/>
    </row>
    <row r="134" spans="1:63" s="35" customFormat="1" x14ac:dyDescent="0.2">
      <c r="A134" s="32">
        <v>6198</v>
      </c>
      <c r="B134" s="32"/>
      <c r="C134" s="33"/>
      <c r="D134" s="34">
        <f t="shared" ref="D134:AG134" si="34">SUM(D126:D133)</f>
        <v>32</v>
      </c>
      <c r="E134" s="34">
        <f t="shared" si="34"/>
        <v>160</v>
      </c>
      <c r="F134" s="34">
        <f>SUM(F126:F133)</f>
        <v>180</v>
      </c>
      <c r="G134" s="34">
        <f t="shared" si="34"/>
        <v>1734</v>
      </c>
      <c r="H134" s="34">
        <f t="shared" si="34"/>
        <v>1649</v>
      </c>
      <c r="I134" s="34">
        <f t="shared" si="34"/>
        <v>8</v>
      </c>
      <c r="J134" s="34">
        <f t="shared" si="34"/>
        <v>132</v>
      </c>
      <c r="K134" s="34">
        <f t="shared" si="34"/>
        <v>0</v>
      </c>
      <c r="L134" s="34">
        <f t="shared" si="34"/>
        <v>0</v>
      </c>
      <c r="M134" s="34">
        <f t="shared" si="34"/>
        <v>45</v>
      </c>
      <c r="N134" s="34">
        <f t="shared" si="34"/>
        <v>498</v>
      </c>
      <c r="O134" s="34">
        <f t="shared" si="34"/>
        <v>9765</v>
      </c>
      <c r="P134" s="34">
        <f t="shared" si="34"/>
        <v>0</v>
      </c>
      <c r="Q134" s="34">
        <f t="shared" si="34"/>
        <v>0</v>
      </c>
      <c r="R134" s="34">
        <f t="shared" si="34"/>
        <v>0</v>
      </c>
      <c r="S134" s="34">
        <f t="shared" si="34"/>
        <v>0</v>
      </c>
      <c r="T134" s="34">
        <f t="shared" si="34"/>
        <v>0</v>
      </c>
      <c r="U134" s="34">
        <f t="shared" si="34"/>
        <v>2</v>
      </c>
      <c r="V134" s="34">
        <f t="shared" si="34"/>
        <v>70</v>
      </c>
      <c r="W134" s="34">
        <f t="shared" si="34"/>
        <v>155</v>
      </c>
      <c r="X134" s="34">
        <f t="shared" si="34"/>
        <v>151</v>
      </c>
      <c r="Y134" s="34">
        <f t="shared" si="34"/>
        <v>156</v>
      </c>
      <c r="Z134" s="34">
        <f t="shared" si="34"/>
        <v>737</v>
      </c>
      <c r="AA134" s="34">
        <f t="shared" si="34"/>
        <v>201</v>
      </c>
      <c r="AB134" s="34">
        <f t="shared" si="34"/>
        <v>0</v>
      </c>
      <c r="AC134" s="34">
        <f t="shared" si="34"/>
        <v>0</v>
      </c>
      <c r="AD134" s="34">
        <f t="shared" si="34"/>
        <v>0</v>
      </c>
      <c r="AE134" s="34">
        <f t="shared" si="34"/>
        <v>20</v>
      </c>
      <c r="AF134" s="34">
        <f t="shared" si="34"/>
        <v>318</v>
      </c>
      <c r="AG134" s="34">
        <f t="shared" si="34"/>
        <v>0</v>
      </c>
      <c r="AH134" s="34">
        <f t="shared" ref="AH134:BI134" si="35">SUM(AH126:AH133)</f>
        <v>0</v>
      </c>
      <c r="AI134" s="34">
        <f t="shared" si="35"/>
        <v>0</v>
      </c>
      <c r="AJ134" s="34">
        <f t="shared" si="35"/>
        <v>0</v>
      </c>
      <c r="AK134" s="34">
        <f t="shared" si="35"/>
        <v>1</v>
      </c>
      <c r="AL134" s="34">
        <f t="shared" si="35"/>
        <v>26</v>
      </c>
      <c r="AM134" s="34">
        <f t="shared" si="35"/>
        <v>620</v>
      </c>
      <c r="AN134" s="34">
        <f t="shared" si="35"/>
        <v>98</v>
      </c>
      <c r="AO134" s="34">
        <f t="shared" si="35"/>
        <v>252</v>
      </c>
      <c r="AP134" s="34">
        <f t="shared" si="35"/>
        <v>6002</v>
      </c>
      <c r="AQ134" s="34">
        <f t="shared" si="35"/>
        <v>11159</v>
      </c>
      <c r="AR134" s="34">
        <f t="shared" si="35"/>
        <v>1</v>
      </c>
      <c r="AS134" s="34">
        <f t="shared" si="35"/>
        <v>192</v>
      </c>
      <c r="AT134" s="34">
        <f t="shared" si="35"/>
        <v>4502</v>
      </c>
      <c r="AU134" s="34">
        <f t="shared" si="35"/>
        <v>3133</v>
      </c>
      <c r="AV134" s="34">
        <f t="shared" si="35"/>
        <v>462</v>
      </c>
      <c r="AW134" s="34">
        <f t="shared" si="35"/>
        <v>11</v>
      </c>
      <c r="AX134" s="34">
        <f t="shared" si="35"/>
        <v>5.5</v>
      </c>
      <c r="AY134" s="34">
        <f>SUM(AY126:AY133)</f>
        <v>147</v>
      </c>
      <c r="AZ134" s="34">
        <f>SUM(AZ126:AZ133)</f>
        <v>73.5</v>
      </c>
      <c r="BA134" s="34">
        <f t="shared" si="35"/>
        <v>2</v>
      </c>
      <c r="BB134" s="34">
        <f t="shared" si="35"/>
        <v>8</v>
      </c>
      <c r="BC134" s="34">
        <f t="shared" si="35"/>
        <v>0</v>
      </c>
      <c r="BD134" s="34">
        <f t="shared" si="35"/>
        <v>6</v>
      </c>
      <c r="BE134" s="34">
        <f t="shared" si="35"/>
        <v>15</v>
      </c>
      <c r="BF134" s="34">
        <f>SUM(BF126:BF133)</f>
        <v>18</v>
      </c>
      <c r="BG134" s="34">
        <f t="shared" si="35"/>
        <v>1425</v>
      </c>
      <c r="BH134" s="34">
        <f t="shared" si="35"/>
        <v>2167</v>
      </c>
      <c r="BI134" s="34">
        <f t="shared" si="35"/>
        <v>0</v>
      </c>
      <c r="BJ134" s="34">
        <f t="shared" ref="BJ134" si="36">SUM(BJ126:BJ133)</f>
        <v>2414</v>
      </c>
    </row>
    <row r="135" spans="1:63" x14ac:dyDescent="0.2">
      <c r="A135" s="7">
        <v>6199</v>
      </c>
      <c r="B135" s="7" t="s">
        <v>186</v>
      </c>
      <c r="C135" s="3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30">
        <f t="shared" si="14"/>
        <v>0</v>
      </c>
      <c r="AY135" s="28"/>
      <c r="AZ135" s="30">
        <f t="shared" si="15"/>
        <v>0</v>
      </c>
      <c r="BA135" s="28"/>
      <c r="BB135" s="28"/>
      <c r="BC135" s="28"/>
      <c r="BD135" s="28"/>
      <c r="BE135" s="28"/>
      <c r="BF135" s="28"/>
      <c r="BG135" s="28"/>
      <c r="BH135" s="28"/>
      <c r="BI135" s="28"/>
      <c r="BJ135" s="13">
        <v>0</v>
      </c>
      <c r="BK135" s="3"/>
    </row>
    <row r="136" spans="1:63" x14ac:dyDescent="0.2">
      <c r="A136" s="8">
        <v>6201</v>
      </c>
      <c r="B136" s="8" t="s">
        <v>187</v>
      </c>
      <c r="C136" s="30">
        <v>5</v>
      </c>
      <c r="D136" s="28">
        <v>6</v>
      </c>
      <c r="E136" s="30">
        <v>19</v>
      </c>
      <c r="F136" s="30">
        <v>0</v>
      </c>
      <c r="G136" s="30">
        <v>286</v>
      </c>
      <c r="H136" s="30">
        <v>146</v>
      </c>
      <c r="I136" s="30">
        <v>3</v>
      </c>
      <c r="J136" s="30">
        <v>38</v>
      </c>
      <c r="K136" s="30">
        <v>0</v>
      </c>
      <c r="L136" s="30">
        <v>0</v>
      </c>
      <c r="M136" s="28">
        <v>7</v>
      </c>
      <c r="N136" s="30">
        <v>55</v>
      </c>
      <c r="O136" s="30">
        <v>896</v>
      </c>
      <c r="P136" s="30">
        <v>0</v>
      </c>
      <c r="Q136" s="13">
        <v>0</v>
      </c>
      <c r="R136" s="28">
        <v>0</v>
      </c>
      <c r="S136" s="30">
        <v>0</v>
      </c>
      <c r="T136" s="13">
        <v>0</v>
      </c>
      <c r="U136" s="28">
        <v>1</v>
      </c>
      <c r="V136" s="30">
        <v>14</v>
      </c>
      <c r="W136" s="30">
        <v>0</v>
      </c>
      <c r="X136" s="30">
        <v>187</v>
      </c>
      <c r="Y136" s="30">
        <v>0</v>
      </c>
      <c r="Z136" s="30">
        <v>99</v>
      </c>
      <c r="AA136" s="30">
        <v>0</v>
      </c>
      <c r="AB136" s="13">
        <v>0</v>
      </c>
      <c r="AC136" s="30">
        <v>0</v>
      </c>
      <c r="AD136" s="30">
        <v>0</v>
      </c>
      <c r="AE136" s="30">
        <v>1</v>
      </c>
      <c r="AF136" s="28">
        <v>36</v>
      </c>
      <c r="AG136" s="28">
        <v>1</v>
      </c>
      <c r="AH136" s="30">
        <v>4</v>
      </c>
      <c r="AI136" s="30">
        <v>5</v>
      </c>
      <c r="AJ136" s="13">
        <v>15</v>
      </c>
      <c r="AK136" s="28">
        <v>0</v>
      </c>
      <c r="AL136" s="30">
        <v>0</v>
      </c>
      <c r="AM136" s="30">
        <v>0</v>
      </c>
      <c r="AN136" s="31">
        <v>33</v>
      </c>
      <c r="AO136" s="13">
        <v>55</v>
      </c>
      <c r="AP136" s="30">
        <v>675</v>
      </c>
      <c r="AQ136" s="13">
        <v>1198</v>
      </c>
      <c r="AR136" s="30">
        <v>15</v>
      </c>
      <c r="AS136" s="30">
        <v>26</v>
      </c>
      <c r="AT136" s="30">
        <v>602</v>
      </c>
      <c r="AU136" s="13">
        <v>212</v>
      </c>
      <c r="AV136" s="13">
        <v>187</v>
      </c>
      <c r="AW136" s="30">
        <v>0</v>
      </c>
      <c r="AX136" s="30">
        <f t="shared" si="14"/>
        <v>0</v>
      </c>
      <c r="AY136" s="30">
        <v>0</v>
      </c>
      <c r="AZ136" s="30">
        <f t="shared" si="15"/>
        <v>0</v>
      </c>
      <c r="BA136" s="30">
        <v>2</v>
      </c>
      <c r="BB136" s="30">
        <v>0</v>
      </c>
      <c r="BC136" s="30">
        <v>1</v>
      </c>
      <c r="BD136" s="30">
        <v>0</v>
      </c>
      <c r="BE136" s="13">
        <v>0</v>
      </c>
      <c r="BF136" s="28">
        <v>18</v>
      </c>
      <c r="BG136" s="13">
        <v>291</v>
      </c>
      <c r="BH136" s="13">
        <v>108</v>
      </c>
      <c r="BI136" s="13">
        <v>0</v>
      </c>
      <c r="BJ136" s="13">
        <v>252</v>
      </c>
      <c r="BK136" s="3"/>
    </row>
    <row r="137" spans="1:63" x14ac:dyDescent="0.2">
      <c r="A137" s="8">
        <v>6202</v>
      </c>
      <c r="B137" s="8" t="s">
        <v>188</v>
      </c>
      <c r="C137" s="30">
        <v>8</v>
      </c>
      <c r="D137" s="28">
        <v>6</v>
      </c>
      <c r="E137" s="30">
        <v>11</v>
      </c>
      <c r="F137" s="30">
        <v>20</v>
      </c>
      <c r="G137" s="30">
        <v>96</v>
      </c>
      <c r="H137" s="30">
        <v>93</v>
      </c>
      <c r="I137" s="30">
        <v>1</v>
      </c>
      <c r="J137" s="30">
        <v>9</v>
      </c>
      <c r="K137" s="30">
        <v>0</v>
      </c>
      <c r="L137" s="30">
        <v>0</v>
      </c>
      <c r="M137" s="28">
        <v>5</v>
      </c>
      <c r="N137" s="30">
        <v>32</v>
      </c>
      <c r="O137" s="30">
        <v>500</v>
      </c>
      <c r="P137" s="30">
        <v>0</v>
      </c>
      <c r="Q137" s="13">
        <v>0</v>
      </c>
      <c r="R137" s="28">
        <v>0</v>
      </c>
      <c r="S137" s="30">
        <v>0</v>
      </c>
      <c r="T137" s="13">
        <v>0</v>
      </c>
      <c r="U137" s="28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13">
        <v>0</v>
      </c>
      <c r="AC137" s="30">
        <v>0</v>
      </c>
      <c r="AD137" s="30">
        <v>0</v>
      </c>
      <c r="AE137" s="30">
        <v>0</v>
      </c>
      <c r="AF137" s="28">
        <v>13</v>
      </c>
      <c r="AG137" s="28">
        <v>0</v>
      </c>
      <c r="AH137" s="30">
        <v>0</v>
      </c>
      <c r="AI137" s="30">
        <v>0</v>
      </c>
      <c r="AJ137" s="13">
        <v>0</v>
      </c>
      <c r="AK137" s="28">
        <v>0</v>
      </c>
      <c r="AL137" s="30">
        <v>0</v>
      </c>
      <c r="AM137" s="30">
        <v>0</v>
      </c>
      <c r="AN137" s="31">
        <v>0</v>
      </c>
      <c r="AO137" s="13">
        <v>9</v>
      </c>
      <c r="AP137" s="30">
        <v>366</v>
      </c>
      <c r="AQ137" s="13">
        <v>500</v>
      </c>
      <c r="AR137" s="30">
        <v>5</v>
      </c>
      <c r="AS137" s="30">
        <v>9</v>
      </c>
      <c r="AT137" s="30">
        <v>176</v>
      </c>
      <c r="AU137" s="13">
        <v>39</v>
      </c>
      <c r="AV137" s="13">
        <v>0</v>
      </c>
      <c r="AW137" s="30">
        <v>0</v>
      </c>
      <c r="AX137" s="30">
        <f t="shared" ref="AX137:AX200" si="37">AW137/2</f>
        <v>0</v>
      </c>
      <c r="AY137" s="30">
        <v>0</v>
      </c>
      <c r="AZ137" s="30">
        <f t="shared" ref="AZ137:AZ200" si="38">AY137/2</f>
        <v>0</v>
      </c>
      <c r="BA137" s="30">
        <v>0</v>
      </c>
      <c r="BB137" s="30">
        <v>0</v>
      </c>
      <c r="BC137" s="30">
        <v>0</v>
      </c>
      <c r="BD137" s="30">
        <v>0</v>
      </c>
      <c r="BE137" s="13">
        <v>0</v>
      </c>
      <c r="BF137" s="28">
        <v>0</v>
      </c>
      <c r="BG137" s="13">
        <v>0</v>
      </c>
      <c r="BH137" s="13">
        <v>39</v>
      </c>
      <c r="BI137" s="13">
        <v>0</v>
      </c>
      <c r="BJ137" s="13">
        <v>140</v>
      </c>
      <c r="BK137" s="3"/>
    </row>
    <row r="138" spans="1:63" x14ac:dyDescent="0.2">
      <c r="A138" s="8">
        <v>6203</v>
      </c>
      <c r="B138" s="8" t="s">
        <v>189</v>
      </c>
      <c r="C138" s="30">
        <v>8</v>
      </c>
      <c r="D138" s="28">
        <v>3</v>
      </c>
      <c r="E138" s="30">
        <v>8</v>
      </c>
      <c r="F138" s="30">
        <v>16</v>
      </c>
      <c r="G138" s="30">
        <v>83</v>
      </c>
      <c r="H138" s="30">
        <v>53</v>
      </c>
      <c r="I138" s="30">
        <v>0</v>
      </c>
      <c r="J138" s="30">
        <v>0</v>
      </c>
      <c r="K138" s="30">
        <v>0</v>
      </c>
      <c r="L138" s="30">
        <v>0</v>
      </c>
      <c r="M138" s="28">
        <v>3</v>
      </c>
      <c r="N138" s="30">
        <v>24</v>
      </c>
      <c r="O138" s="30">
        <v>289</v>
      </c>
      <c r="P138" s="30">
        <v>0</v>
      </c>
      <c r="Q138" s="13">
        <v>0</v>
      </c>
      <c r="R138" s="28">
        <v>0</v>
      </c>
      <c r="S138" s="30">
        <v>0</v>
      </c>
      <c r="T138" s="13">
        <v>0</v>
      </c>
      <c r="U138" s="28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13">
        <v>0</v>
      </c>
      <c r="AC138" s="30">
        <v>0</v>
      </c>
      <c r="AD138" s="30">
        <v>0</v>
      </c>
      <c r="AE138" s="30">
        <v>0</v>
      </c>
      <c r="AF138" s="28">
        <v>8</v>
      </c>
      <c r="AG138" s="28">
        <v>0</v>
      </c>
      <c r="AH138" s="30">
        <v>0</v>
      </c>
      <c r="AI138" s="30">
        <v>0</v>
      </c>
      <c r="AJ138" s="13">
        <v>0</v>
      </c>
      <c r="AK138" s="28">
        <v>0</v>
      </c>
      <c r="AL138" s="30">
        <v>0</v>
      </c>
      <c r="AM138" s="30">
        <v>0</v>
      </c>
      <c r="AN138" s="31">
        <v>15</v>
      </c>
      <c r="AO138" s="13">
        <v>23</v>
      </c>
      <c r="AP138" s="30">
        <v>165</v>
      </c>
      <c r="AQ138" s="13">
        <v>289</v>
      </c>
      <c r="AR138" s="30">
        <v>0</v>
      </c>
      <c r="AS138" s="30">
        <v>5</v>
      </c>
      <c r="AT138" s="30">
        <v>97</v>
      </c>
      <c r="AU138" s="13">
        <v>82</v>
      </c>
      <c r="AV138" s="13">
        <v>0</v>
      </c>
      <c r="AW138" s="30">
        <v>0</v>
      </c>
      <c r="AX138" s="30">
        <f t="shared" si="37"/>
        <v>0</v>
      </c>
      <c r="AY138" s="30">
        <v>0</v>
      </c>
      <c r="AZ138" s="30">
        <f t="shared" si="38"/>
        <v>0</v>
      </c>
      <c r="BA138" s="30">
        <v>0</v>
      </c>
      <c r="BB138" s="30">
        <v>0</v>
      </c>
      <c r="BC138" s="30">
        <v>0</v>
      </c>
      <c r="BD138" s="30">
        <v>0</v>
      </c>
      <c r="BE138" s="13">
        <v>0</v>
      </c>
      <c r="BF138" s="28">
        <v>0</v>
      </c>
      <c r="BG138" s="13">
        <v>21</v>
      </c>
      <c r="BH138" s="13">
        <v>61</v>
      </c>
      <c r="BI138" s="13">
        <v>0</v>
      </c>
      <c r="BJ138" s="13">
        <v>82</v>
      </c>
      <c r="BK138" s="3"/>
    </row>
    <row r="139" spans="1:63" x14ac:dyDescent="0.2">
      <c r="A139" s="8">
        <v>6204</v>
      </c>
      <c r="B139" s="8" t="s">
        <v>190</v>
      </c>
      <c r="C139" s="30">
        <v>8</v>
      </c>
      <c r="D139" s="28">
        <v>6</v>
      </c>
      <c r="E139" s="30">
        <v>13</v>
      </c>
      <c r="F139" s="30">
        <v>31</v>
      </c>
      <c r="G139" s="30">
        <v>141</v>
      </c>
      <c r="H139" s="30">
        <v>125</v>
      </c>
      <c r="I139" s="30">
        <v>0</v>
      </c>
      <c r="J139" s="30">
        <v>0</v>
      </c>
      <c r="K139" s="30">
        <v>0</v>
      </c>
      <c r="L139" s="30">
        <v>0</v>
      </c>
      <c r="M139" s="28">
        <v>5</v>
      </c>
      <c r="N139" s="30">
        <v>32</v>
      </c>
      <c r="O139" s="30">
        <v>508</v>
      </c>
      <c r="P139" s="30">
        <v>0</v>
      </c>
      <c r="Q139" s="13">
        <v>0</v>
      </c>
      <c r="R139" s="28">
        <v>0</v>
      </c>
      <c r="S139" s="30">
        <v>0</v>
      </c>
      <c r="T139" s="13">
        <v>0</v>
      </c>
      <c r="U139" s="28">
        <v>1</v>
      </c>
      <c r="V139" s="30">
        <v>7</v>
      </c>
      <c r="W139" s="30">
        <v>0</v>
      </c>
      <c r="X139" s="30">
        <v>10</v>
      </c>
      <c r="Y139" s="30">
        <v>28</v>
      </c>
      <c r="Z139" s="30">
        <v>47</v>
      </c>
      <c r="AA139" s="30">
        <v>28</v>
      </c>
      <c r="AB139" s="13">
        <v>0</v>
      </c>
      <c r="AC139" s="30">
        <v>0</v>
      </c>
      <c r="AD139" s="30">
        <v>0</v>
      </c>
      <c r="AE139" s="30">
        <v>0</v>
      </c>
      <c r="AF139" s="28">
        <v>51</v>
      </c>
      <c r="AG139" s="28">
        <v>0</v>
      </c>
      <c r="AH139" s="30">
        <v>0</v>
      </c>
      <c r="AI139" s="30">
        <v>0</v>
      </c>
      <c r="AJ139" s="13">
        <v>0</v>
      </c>
      <c r="AK139" s="28">
        <v>0</v>
      </c>
      <c r="AL139" s="30">
        <v>0</v>
      </c>
      <c r="AM139" s="30">
        <v>0</v>
      </c>
      <c r="AN139" s="31">
        <v>10</v>
      </c>
      <c r="AO139" s="13">
        <v>22</v>
      </c>
      <c r="AP139" s="30">
        <v>414</v>
      </c>
      <c r="AQ139" s="13">
        <v>621</v>
      </c>
      <c r="AR139" s="30">
        <v>8</v>
      </c>
      <c r="AS139" s="30">
        <v>14</v>
      </c>
      <c r="AT139" s="30">
        <v>307</v>
      </c>
      <c r="AU139" s="13">
        <v>75</v>
      </c>
      <c r="AV139" s="13">
        <v>38</v>
      </c>
      <c r="AW139" s="30">
        <v>0</v>
      </c>
      <c r="AX139" s="30">
        <f t="shared" si="37"/>
        <v>0</v>
      </c>
      <c r="AY139" s="30">
        <v>12</v>
      </c>
      <c r="AZ139" s="30">
        <f t="shared" si="38"/>
        <v>6</v>
      </c>
      <c r="BA139" s="30">
        <v>0</v>
      </c>
      <c r="BB139" s="30">
        <v>0</v>
      </c>
      <c r="BC139" s="30">
        <v>0</v>
      </c>
      <c r="BD139" s="30">
        <v>0</v>
      </c>
      <c r="BE139" s="13">
        <v>0</v>
      </c>
      <c r="BF139" s="28">
        <v>0</v>
      </c>
      <c r="BG139" s="13">
        <v>113</v>
      </c>
      <c r="BH139" s="13">
        <v>0</v>
      </c>
      <c r="BI139" s="13">
        <v>0</v>
      </c>
      <c r="BJ139" s="13">
        <v>200</v>
      </c>
      <c r="BK139" s="3"/>
    </row>
    <row r="140" spans="1:63" x14ac:dyDescent="0.2">
      <c r="A140" s="8">
        <v>6205</v>
      </c>
      <c r="B140" s="8" t="s">
        <v>191</v>
      </c>
      <c r="C140" s="30">
        <v>6</v>
      </c>
      <c r="D140" s="28">
        <v>1</v>
      </c>
      <c r="E140" s="30">
        <v>7</v>
      </c>
      <c r="F140" s="30">
        <v>18</v>
      </c>
      <c r="G140" s="30">
        <v>66</v>
      </c>
      <c r="H140" s="30">
        <v>67</v>
      </c>
      <c r="I140" s="30">
        <v>4</v>
      </c>
      <c r="J140" s="30">
        <v>88</v>
      </c>
      <c r="K140" s="30">
        <v>0</v>
      </c>
      <c r="L140" s="30">
        <v>0</v>
      </c>
      <c r="M140" s="28">
        <v>2</v>
      </c>
      <c r="N140" s="30">
        <v>31</v>
      </c>
      <c r="O140" s="30">
        <v>637</v>
      </c>
      <c r="P140" s="30">
        <v>0</v>
      </c>
      <c r="Q140" s="13">
        <v>0</v>
      </c>
      <c r="R140" s="28">
        <v>0</v>
      </c>
      <c r="S140" s="30">
        <v>0</v>
      </c>
      <c r="T140" s="13">
        <v>0</v>
      </c>
      <c r="U140" s="28">
        <v>0</v>
      </c>
      <c r="V140" s="30">
        <v>3</v>
      </c>
      <c r="W140" s="30">
        <v>0</v>
      </c>
      <c r="X140" s="30">
        <v>14</v>
      </c>
      <c r="Y140" s="30">
        <v>0</v>
      </c>
      <c r="Z140" s="30">
        <v>47</v>
      </c>
      <c r="AA140" s="30">
        <v>0</v>
      </c>
      <c r="AB140" s="13">
        <v>0</v>
      </c>
      <c r="AC140" s="30">
        <v>0</v>
      </c>
      <c r="AD140" s="30">
        <v>0</v>
      </c>
      <c r="AE140" s="30">
        <v>1</v>
      </c>
      <c r="AF140" s="28">
        <v>20</v>
      </c>
      <c r="AG140" s="28">
        <v>0</v>
      </c>
      <c r="AH140" s="30">
        <v>0</v>
      </c>
      <c r="AI140" s="30">
        <v>0</v>
      </c>
      <c r="AJ140" s="13">
        <v>0</v>
      </c>
      <c r="AK140" s="28">
        <v>0</v>
      </c>
      <c r="AL140" s="30">
        <v>0</v>
      </c>
      <c r="AM140" s="30">
        <v>0</v>
      </c>
      <c r="AN140" s="31">
        <v>19</v>
      </c>
      <c r="AO140" s="13">
        <v>31</v>
      </c>
      <c r="AP140" s="30">
        <v>449</v>
      </c>
      <c r="AQ140" s="13">
        <v>698</v>
      </c>
      <c r="AR140" s="30">
        <v>0</v>
      </c>
      <c r="AS140" s="30">
        <v>10</v>
      </c>
      <c r="AT140" s="30">
        <v>220</v>
      </c>
      <c r="AU140" s="13">
        <v>165</v>
      </c>
      <c r="AV140" s="13">
        <v>14</v>
      </c>
      <c r="AW140" s="30">
        <v>0</v>
      </c>
      <c r="AX140" s="30">
        <f t="shared" si="37"/>
        <v>0</v>
      </c>
      <c r="AY140" s="30">
        <v>0</v>
      </c>
      <c r="AZ140" s="30">
        <f t="shared" si="38"/>
        <v>0</v>
      </c>
      <c r="BA140" s="30">
        <v>0</v>
      </c>
      <c r="BB140" s="30">
        <v>1</v>
      </c>
      <c r="BC140" s="30">
        <v>1</v>
      </c>
      <c r="BD140" s="30">
        <v>1</v>
      </c>
      <c r="BE140" s="13">
        <v>1</v>
      </c>
      <c r="BF140" s="28">
        <v>2</v>
      </c>
      <c r="BG140" s="13">
        <v>61</v>
      </c>
      <c r="BH140" s="13">
        <v>117</v>
      </c>
      <c r="BI140" s="13">
        <v>0</v>
      </c>
      <c r="BJ140" s="13">
        <v>93</v>
      </c>
      <c r="BK140" s="3"/>
    </row>
    <row r="141" spans="1:63" x14ac:dyDescent="0.2">
      <c r="A141" s="8">
        <v>6206</v>
      </c>
      <c r="B141" s="8" t="s">
        <v>192</v>
      </c>
      <c r="C141" s="30">
        <v>8</v>
      </c>
      <c r="D141" s="28">
        <v>1</v>
      </c>
      <c r="E141" s="30">
        <v>1</v>
      </c>
      <c r="F141" s="30">
        <v>0</v>
      </c>
      <c r="G141" s="30">
        <v>10</v>
      </c>
      <c r="H141" s="30">
        <v>9</v>
      </c>
      <c r="I141" s="30">
        <v>0</v>
      </c>
      <c r="J141" s="30">
        <v>0</v>
      </c>
      <c r="K141" s="30">
        <v>0</v>
      </c>
      <c r="L141" s="30">
        <v>0</v>
      </c>
      <c r="M141" s="28">
        <v>1</v>
      </c>
      <c r="N141" s="30">
        <v>4</v>
      </c>
      <c r="O141" s="30">
        <v>27</v>
      </c>
      <c r="P141" s="30">
        <v>0</v>
      </c>
      <c r="Q141" s="13">
        <v>0</v>
      </c>
      <c r="R141" s="28">
        <v>0</v>
      </c>
      <c r="S141" s="30">
        <v>0</v>
      </c>
      <c r="T141" s="13">
        <v>0</v>
      </c>
      <c r="U141" s="28">
        <v>1</v>
      </c>
      <c r="V141" s="30">
        <v>5</v>
      </c>
      <c r="W141" s="30">
        <v>0</v>
      </c>
      <c r="X141" s="30">
        <v>65</v>
      </c>
      <c r="Y141" s="30">
        <v>0</v>
      </c>
      <c r="Z141" s="30">
        <v>0</v>
      </c>
      <c r="AA141" s="30">
        <v>0</v>
      </c>
      <c r="AB141" s="13">
        <v>0</v>
      </c>
      <c r="AC141" s="30">
        <v>0</v>
      </c>
      <c r="AD141" s="30">
        <v>0</v>
      </c>
      <c r="AE141" s="30">
        <v>0</v>
      </c>
      <c r="AF141" s="28">
        <v>21</v>
      </c>
      <c r="AG141" s="28">
        <v>0</v>
      </c>
      <c r="AH141" s="30">
        <v>0</v>
      </c>
      <c r="AI141" s="30">
        <v>0</v>
      </c>
      <c r="AJ141" s="13">
        <v>0</v>
      </c>
      <c r="AK141" s="28">
        <v>0</v>
      </c>
      <c r="AL141" s="30">
        <v>2</v>
      </c>
      <c r="AM141" s="30">
        <v>46</v>
      </c>
      <c r="AN141" s="31">
        <v>0</v>
      </c>
      <c r="AO141" s="13">
        <v>2</v>
      </c>
      <c r="AP141" s="30">
        <v>24</v>
      </c>
      <c r="AQ141" s="13">
        <v>92</v>
      </c>
      <c r="AR141" s="30">
        <v>0</v>
      </c>
      <c r="AS141" s="30">
        <v>1</v>
      </c>
      <c r="AT141" s="30">
        <v>18</v>
      </c>
      <c r="AU141" s="13">
        <v>0</v>
      </c>
      <c r="AV141" s="13">
        <v>65</v>
      </c>
      <c r="AW141" s="30">
        <v>0</v>
      </c>
      <c r="AX141" s="30">
        <f t="shared" si="37"/>
        <v>0</v>
      </c>
      <c r="AY141" s="30">
        <v>17</v>
      </c>
      <c r="AZ141" s="30">
        <f t="shared" si="38"/>
        <v>8.5</v>
      </c>
      <c r="BA141" s="30">
        <v>2</v>
      </c>
      <c r="BB141" s="30">
        <v>1</v>
      </c>
      <c r="BC141" s="30">
        <v>0</v>
      </c>
      <c r="BD141" s="30">
        <v>0</v>
      </c>
      <c r="BE141" s="13">
        <v>0</v>
      </c>
      <c r="BF141" s="28">
        <v>0</v>
      </c>
      <c r="BG141" s="13">
        <v>65</v>
      </c>
      <c r="BH141" s="13">
        <v>0</v>
      </c>
      <c r="BI141" s="13">
        <v>0</v>
      </c>
      <c r="BJ141" s="13">
        <v>14</v>
      </c>
      <c r="BK141" s="3"/>
    </row>
    <row r="142" spans="1:63" x14ac:dyDescent="0.2">
      <c r="A142" s="8">
        <v>6207</v>
      </c>
      <c r="B142" s="8" t="s">
        <v>193</v>
      </c>
      <c r="C142" s="30">
        <v>5</v>
      </c>
      <c r="D142" s="28">
        <v>9</v>
      </c>
      <c r="E142" s="30">
        <v>23</v>
      </c>
      <c r="F142" s="30">
        <v>0</v>
      </c>
      <c r="G142" s="30">
        <v>286</v>
      </c>
      <c r="H142" s="30">
        <v>234</v>
      </c>
      <c r="I142" s="30">
        <v>6</v>
      </c>
      <c r="J142" s="30">
        <v>65</v>
      </c>
      <c r="K142" s="30">
        <v>0</v>
      </c>
      <c r="L142" s="30">
        <v>0</v>
      </c>
      <c r="M142" s="28">
        <v>9</v>
      </c>
      <c r="N142" s="30">
        <v>105</v>
      </c>
      <c r="O142" s="30">
        <v>1808</v>
      </c>
      <c r="P142" s="30">
        <v>0</v>
      </c>
      <c r="Q142" s="13">
        <v>0</v>
      </c>
      <c r="R142" s="28">
        <v>0</v>
      </c>
      <c r="S142" s="30">
        <v>0</v>
      </c>
      <c r="T142" s="13">
        <v>0</v>
      </c>
      <c r="U142" s="28">
        <v>2</v>
      </c>
      <c r="V142" s="30">
        <v>15</v>
      </c>
      <c r="W142" s="30">
        <v>0</v>
      </c>
      <c r="X142" s="30">
        <v>111</v>
      </c>
      <c r="Y142" s="30">
        <v>0</v>
      </c>
      <c r="Z142" s="30">
        <v>134</v>
      </c>
      <c r="AA142" s="30">
        <v>81</v>
      </c>
      <c r="AB142" s="13">
        <v>0</v>
      </c>
      <c r="AC142" s="30">
        <v>0</v>
      </c>
      <c r="AD142" s="30">
        <v>0</v>
      </c>
      <c r="AE142" s="30">
        <v>0</v>
      </c>
      <c r="AF142" s="28">
        <v>134</v>
      </c>
      <c r="AG142" s="28">
        <v>0</v>
      </c>
      <c r="AH142" s="30">
        <v>1</v>
      </c>
      <c r="AI142" s="30">
        <v>4</v>
      </c>
      <c r="AJ142" s="13">
        <v>0</v>
      </c>
      <c r="AK142" s="28">
        <v>0</v>
      </c>
      <c r="AL142" s="30">
        <v>1</v>
      </c>
      <c r="AM142" s="30">
        <v>21</v>
      </c>
      <c r="AN142" s="31">
        <v>37</v>
      </c>
      <c r="AO142" s="13">
        <v>77</v>
      </c>
      <c r="AP142" s="30">
        <v>1054</v>
      </c>
      <c r="AQ142" s="13">
        <v>2138</v>
      </c>
      <c r="AR142" s="30">
        <v>1</v>
      </c>
      <c r="AS142" s="30">
        <v>11</v>
      </c>
      <c r="AT142" s="30">
        <v>271</v>
      </c>
      <c r="AU142" s="13">
        <v>652</v>
      </c>
      <c r="AV142" s="13">
        <v>111</v>
      </c>
      <c r="AW142" s="30">
        <v>0</v>
      </c>
      <c r="AX142" s="30">
        <f t="shared" si="37"/>
        <v>0</v>
      </c>
      <c r="AY142" s="30">
        <v>0</v>
      </c>
      <c r="AZ142" s="30">
        <f t="shared" si="38"/>
        <v>0</v>
      </c>
      <c r="BA142" s="30">
        <v>0</v>
      </c>
      <c r="BB142" s="30">
        <v>0</v>
      </c>
      <c r="BC142" s="30">
        <v>0</v>
      </c>
      <c r="BD142" s="30">
        <v>0</v>
      </c>
      <c r="BE142" s="13">
        <v>0</v>
      </c>
      <c r="BF142" s="28">
        <v>20</v>
      </c>
      <c r="BG142" s="13">
        <v>385</v>
      </c>
      <c r="BH142" s="13">
        <v>378</v>
      </c>
      <c r="BI142" s="13">
        <v>0</v>
      </c>
      <c r="BJ142" s="13">
        <v>366</v>
      </c>
      <c r="BK142" s="3"/>
    </row>
    <row r="143" spans="1:63" x14ac:dyDescent="0.2">
      <c r="A143" s="8">
        <v>6208</v>
      </c>
      <c r="B143" s="8" t="s">
        <v>194</v>
      </c>
      <c r="C143" s="30">
        <v>8</v>
      </c>
      <c r="D143" s="28">
        <v>2</v>
      </c>
      <c r="E143" s="30">
        <v>5</v>
      </c>
      <c r="F143" s="30">
        <v>23</v>
      </c>
      <c r="G143" s="30">
        <v>38</v>
      </c>
      <c r="H143" s="30">
        <v>30</v>
      </c>
      <c r="I143" s="30">
        <v>2</v>
      </c>
      <c r="J143" s="30">
        <v>29</v>
      </c>
      <c r="K143" s="30">
        <v>0</v>
      </c>
      <c r="L143" s="30">
        <v>0</v>
      </c>
      <c r="M143" s="28">
        <v>2</v>
      </c>
      <c r="N143" s="30">
        <v>20</v>
      </c>
      <c r="O143" s="30">
        <v>313</v>
      </c>
      <c r="P143" s="30">
        <v>0</v>
      </c>
      <c r="Q143" s="13">
        <v>0</v>
      </c>
      <c r="R143" s="28">
        <v>0</v>
      </c>
      <c r="S143" s="30">
        <v>0</v>
      </c>
      <c r="T143" s="13">
        <v>0</v>
      </c>
      <c r="U143" s="28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13">
        <v>0</v>
      </c>
      <c r="AC143" s="30">
        <v>0</v>
      </c>
      <c r="AD143" s="30">
        <v>0</v>
      </c>
      <c r="AE143" s="30">
        <v>2</v>
      </c>
      <c r="AF143" s="28">
        <v>8</v>
      </c>
      <c r="AG143" s="28">
        <v>0</v>
      </c>
      <c r="AH143" s="30">
        <v>0</v>
      </c>
      <c r="AI143" s="30">
        <v>0</v>
      </c>
      <c r="AJ143" s="13">
        <v>0</v>
      </c>
      <c r="AK143" s="28">
        <v>0</v>
      </c>
      <c r="AL143" s="30">
        <v>0</v>
      </c>
      <c r="AM143" s="30">
        <v>0</v>
      </c>
      <c r="AN143" s="31">
        <v>20</v>
      </c>
      <c r="AO143" s="13">
        <v>22</v>
      </c>
      <c r="AP143" s="30">
        <v>198</v>
      </c>
      <c r="AQ143" s="13">
        <v>313</v>
      </c>
      <c r="AR143" s="30">
        <v>0</v>
      </c>
      <c r="AS143" s="30">
        <v>10</v>
      </c>
      <c r="AT143" s="30">
        <v>223</v>
      </c>
      <c r="AU143" s="13">
        <v>73</v>
      </c>
      <c r="AV143" s="13">
        <v>0</v>
      </c>
      <c r="AW143" s="30">
        <v>0</v>
      </c>
      <c r="AX143" s="30">
        <f t="shared" si="37"/>
        <v>0</v>
      </c>
      <c r="AY143" s="30">
        <v>0</v>
      </c>
      <c r="AZ143" s="30">
        <f t="shared" si="38"/>
        <v>0</v>
      </c>
      <c r="BA143" s="30">
        <v>1</v>
      </c>
      <c r="BB143" s="30">
        <v>1</v>
      </c>
      <c r="BC143" s="30">
        <v>0</v>
      </c>
      <c r="BD143" s="30">
        <v>2</v>
      </c>
      <c r="BE143" s="13">
        <v>3</v>
      </c>
      <c r="BF143" s="28">
        <v>0</v>
      </c>
      <c r="BG143" s="13">
        <v>22</v>
      </c>
      <c r="BH143" s="13">
        <v>51</v>
      </c>
      <c r="BI143" s="13">
        <v>0</v>
      </c>
      <c r="BJ143" s="13">
        <v>51</v>
      </c>
      <c r="BK143" s="3"/>
    </row>
    <row r="144" spans="1:63" x14ac:dyDescent="0.2">
      <c r="A144" s="8">
        <v>6209</v>
      </c>
      <c r="B144" s="8" t="s">
        <v>195</v>
      </c>
      <c r="C144" s="30">
        <v>4</v>
      </c>
      <c r="D144" s="28">
        <v>12</v>
      </c>
      <c r="E144" s="30">
        <v>56</v>
      </c>
      <c r="F144" s="30">
        <v>0</v>
      </c>
      <c r="G144" s="30">
        <v>793</v>
      </c>
      <c r="H144" s="30">
        <v>717</v>
      </c>
      <c r="I144" s="30">
        <v>4</v>
      </c>
      <c r="J144" s="30">
        <v>66</v>
      </c>
      <c r="K144" s="30">
        <v>0</v>
      </c>
      <c r="L144" s="30">
        <v>0</v>
      </c>
      <c r="M144" s="28">
        <v>13</v>
      </c>
      <c r="N144" s="30">
        <v>195</v>
      </c>
      <c r="O144" s="30">
        <v>4375</v>
      </c>
      <c r="P144" s="30">
        <v>0</v>
      </c>
      <c r="Q144" s="13">
        <v>0</v>
      </c>
      <c r="R144" s="28">
        <v>0</v>
      </c>
      <c r="S144" s="30">
        <v>0</v>
      </c>
      <c r="T144" s="13">
        <v>0</v>
      </c>
      <c r="U144" s="28">
        <v>0</v>
      </c>
      <c r="V144" s="30">
        <v>2</v>
      </c>
      <c r="W144" s="30">
        <v>0</v>
      </c>
      <c r="X144" s="30">
        <v>0</v>
      </c>
      <c r="Y144" s="30">
        <v>22</v>
      </c>
      <c r="Z144" s="30">
        <v>0</v>
      </c>
      <c r="AA144" s="30">
        <v>21</v>
      </c>
      <c r="AB144" s="13">
        <v>0</v>
      </c>
      <c r="AC144" s="30">
        <v>0</v>
      </c>
      <c r="AD144" s="30">
        <v>0</v>
      </c>
      <c r="AE144" s="30">
        <v>17</v>
      </c>
      <c r="AF144" s="28">
        <v>49</v>
      </c>
      <c r="AG144" s="28">
        <v>0</v>
      </c>
      <c r="AH144" s="30">
        <v>0</v>
      </c>
      <c r="AI144" s="30">
        <v>0</v>
      </c>
      <c r="AJ144" s="13">
        <v>0</v>
      </c>
      <c r="AK144" s="28">
        <v>0</v>
      </c>
      <c r="AL144" s="30">
        <v>3</v>
      </c>
      <c r="AM144" s="30">
        <v>80</v>
      </c>
      <c r="AN144" s="31">
        <v>105</v>
      </c>
      <c r="AO144" s="13">
        <v>139</v>
      </c>
      <c r="AP144" s="30">
        <v>2626</v>
      </c>
      <c r="AQ144" s="13">
        <v>4417</v>
      </c>
      <c r="AR144" s="30">
        <v>32</v>
      </c>
      <c r="AS144" s="30">
        <v>66</v>
      </c>
      <c r="AT144" s="30">
        <v>1467</v>
      </c>
      <c r="AU144" s="13">
        <v>1194</v>
      </c>
      <c r="AV144" s="13">
        <v>22</v>
      </c>
      <c r="AW144" s="30">
        <v>0</v>
      </c>
      <c r="AX144" s="30">
        <f t="shared" si="37"/>
        <v>0</v>
      </c>
      <c r="AY144" s="30">
        <v>22</v>
      </c>
      <c r="AZ144" s="30">
        <f t="shared" si="38"/>
        <v>11</v>
      </c>
      <c r="BA144" s="30">
        <v>0</v>
      </c>
      <c r="BB144" s="30">
        <v>1</v>
      </c>
      <c r="BC144" s="30">
        <v>0</v>
      </c>
      <c r="BD144" s="30">
        <v>0</v>
      </c>
      <c r="BE144" s="13">
        <v>0</v>
      </c>
      <c r="BF144" s="28">
        <v>19</v>
      </c>
      <c r="BG144" s="13">
        <v>128</v>
      </c>
      <c r="BH144" s="13">
        <v>1082</v>
      </c>
      <c r="BI144" s="13">
        <v>0</v>
      </c>
      <c r="BJ144" s="13">
        <v>1053</v>
      </c>
      <c r="BK144" s="3"/>
    </row>
    <row r="145" spans="1:63" x14ac:dyDescent="0.2">
      <c r="A145" s="8">
        <v>6210</v>
      </c>
      <c r="B145" s="8" t="s">
        <v>196</v>
      </c>
      <c r="C145" s="30">
        <v>8</v>
      </c>
      <c r="D145" s="28">
        <v>1</v>
      </c>
      <c r="E145" s="30">
        <v>3</v>
      </c>
      <c r="F145" s="30">
        <v>8</v>
      </c>
      <c r="G145" s="30">
        <v>18</v>
      </c>
      <c r="H145" s="30">
        <v>15</v>
      </c>
      <c r="I145" s="30">
        <v>0</v>
      </c>
      <c r="J145" s="30">
        <v>0</v>
      </c>
      <c r="K145" s="30">
        <v>0</v>
      </c>
      <c r="L145" s="30">
        <v>0</v>
      </c>
      <c r="M145" s="28">
        <v>1</v>
      </c>
      <c r="N145" s="30">
        <v>7</v>
      </c>
      <c r="O145" s="30">
        <v>64</v>
      </c>
      <c r="P145" s="30">
        <v>0</v>
      </c>
      <c r="Q145" s="13">
        <v>0</v>
      </c>
      <c r="R145" s="28">
        <v>0</v>
      </c>
      <c r="S145" s="30">
        <v>0</v>
      </c>
      <c r="T145" s="13">
        <v>0</v>
      </c>
      <c r="U145" s="28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13">
        <v>0</v>
      </c>
      <c r="AC145" s="30">
        <v>0</v>
      </c>
      <c r="AD145" s="30">
        <v>0</v>
      </c>
      <c r="AE145" s="30">
        <v>0</v>
      </c>
      <c r="AF145" s="28">
        <v>0</v>
      </c>
      <c r="AG145" s="28">
        <v>0</v>
      </c>
      <c r="AH145" s="30">
        <v>0</v>
      </c>
      <c r="AI145" s="30">
        <v>0</v>
      </c>
      <c r="AJ145" s="13">
        <v>0</v>
      </c>
      <c r="AK145" s="28">
        <v>0</v>
      </c>
      <c r="AL145" s="30">
        <v>0</v>
      </c>
      <c r="AM145" s="30">
        <v>0</v>
      </c>
      <c r="AN145" s="31">
        <v>0</v>
      </c>
      <c r="AO145" s="13">
        <v>6</v>
      </c>
      <c r="AP145" s="30">
        <v>51</v>
      </c>
      <c r="AQ145" s="13">
        <v>64</v>
      </c>
      <c r="AR145" s="30">
        <v>0</v>
      </c>
      <c r="AS145" s="30">
        <v>2</v>
      </c>
      <c r="AT145" s="30">
        <v>46</v>
      </c>
      <c r="AU145" s="13">
        <v>0</v>
      </c>
      <c r="AV145" s="13">
        <v>0</v>
      </c>
      <c r="AW145" s="30">
        <v>0</v>
      </c>
      <c r="AX145" s="30">
        <f t="shared" si="37"/>
        <v>0</v>
      </c>
      <c r="AY145" s="30">
        <v>0</v>
      </c>
      <c r="AZ145" s="30">
        <f t="shared" si="38"/>
        <v>0</v>
      </c>
      <c r="BA145" s="30">
        <v>0</v>
      </c>
      <c r="BB145" s="30">
        <v>0</v>
      </c>
      <c r="BC145" s="30">
        <v>0</v>
      </c>
      <c r="BD145" s="30">
        <v>0</v>
      </c>
      <c r="BE145" s="13">
        <v>0</v>
      </c>
      <c r="BF145" s="28">
        <v>0</v>
      </c>
      <c r="BG145" s="13">
        <v>0</v>
      </c>
      <c r="BH145" s="13">
        <v>0</v>
      </c>
      <c r="BI145" s="13">
        <v>0</v>
      </c>
      <c r="BJ145" s="13">
        <v>26</v>
      </c>
      <c r="BK145" s="3"/>
    </row>
    <row r="146" spans="1:63" x14ac:dyDescent="0.2">
      <c r="A146" s="8">
        <v>6211</v>
      </c>
      <c r="B146" s="8" t="s">
        <v>197</v>
      </c>
      <c r="C146" s="30">
        <v>8</v>
      </c>
      <c r="D146" s="28">
        <v>1</v>
      </c>
      <c r="E146" s="30">
        <v>5</v>
      </c>
      <c r="F146" s="30">
        <v>0</v>
      </c>
      <c r="G146" s="30">
        <v>66</v>
      </c>
      <c r="H146" s="30">
        <v>60</v>
      </c>
      <c r="I146" s="30">
        <v>0</v>
      </c>
      <c r="J146" s="30">
        <v>0</v>
      </c>
      <c r="K146" s="30">
        <v>0</v>
      </c>
      <c r="L146" s="30">
        <v>0</v>
      </c>
      <c r="M146" s="28">
        <v>1</v>
      </c>
      <c r="N146" s="30">
        <v>12</v>
      </c>
      <c r="O146" s="30">
        <v>238</v>
      </c>
      <c r="P146" s="30">
        <v>0</v>
      </c>
      <c r="Q146" s="13">
        <v>0</v>
      </c>
      <c r="R146" s="28">
        <v>0</v>
      </c>
      <c r="S146" s="30">
        <v>0</v>
      </c>
      <c r="T146" s="13">
        <v>0</v>
      </c>
      <c r="U146" s="28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13">
        <v>0</v>
      </c>
      <c r="AC146" s="30">
        <v>0</v>
      </c>
      <c r="AD146" s="30">
        <v>0</v>
      </c>
      <c r="AE146" s="30">
        <v>1</v>
      </c>
      <c r="AF146" s="28">
        <v>5</v>
      </c>
      <c r="AG146" s="28">
        <v>0</v>
      </c>
      <c r="AH146" s="30">
        <v>0</v>
      </c>
      <c r="AI146" s="30">
        <v>0</v>
      </c>
      <c r="AJ146" s="13">
        <v>0</v>
      </c>
      <c r="AK146" s="28">
        <v>0</v>
      </c>
      <c r="AL146" s="30">
        <v>0</v>
      </c>
      <c r="AM146" s="30">
        <v>0</v>
      </c>
      <c r="AN146" s="31">
        <v>0</v>
      </c>
      <c r="AO146" s="13">
        <v>3</v>
      </c>
      <c r="AP146" s="30">
        <v>170</v>
      </c>
      <c r="AQ146" s="13">
        <v>238</v>
      </c>
      <c r="AR146" s="30">
        <v>0</v>
      </c>
      <c r="AS146" s="30">
        <v>4</v>
      </c>
      <c r="AT146" s="30">
        <v>94</v>
      </c>
      <c r="AU146" s="13">
        <v>52</v>
      </c>
      <c r="AV146" s="13">
        <v>0</v>
      </c>
      <c r="AW146" s="30">
        <v>0</v>
      </c>
      <c r="AX146" s="30">
        <f t="shared" si="37"/>
        <v>0</v>
      </c>
      <c r="AY146" s="30">
        <v>0</v>
      </c>
      <c r="AZ146" s="30">
        <f t="shared" si="38"/>
        <v>0</v>
      </c>
      <c r="BA146" s="30">
        <v>0</v>
      </c>
      <c r="BB146" s="30">
        <v>0</v>
      </c>
      <c r="BC146" s="30">
        <v>0</v>
      </c>
      <c r="BD146" s="30">
        <v>0</v>
      </c>
      <c r="BE146" s="13">
        <v>0</v>
      </c>
      <c r="BF146" s="28">
        <v>0</v>
      </c>
      <c r="BG146" s="13">
        <v>0</v>
      </c>
      <c r="BH146" s="13">
        <v>52</v>
      </c>
      <c r="BI146" s="13">
        <v>0</v>
      </c>
      <c r="BJ146" s="13">
        <v>82</v>
      </c>
      <c r="BK146" s="3"/>
    </row>
    <row r="147" spans="1:63" s="35" customFormat="1" x14ac:dyDescent="0.2">
      <c r="A147" s="32">
        <v>6298</v>
      </c>
      <c r="B147" s="32"/>
      <c r="C147" s="33"/>
      <c r="D147" s="34">
        <f t="shared" ref="D147:AG147" si="39">SUM(D136:D146)</f>
        <v>48</v>
      </c>
      <c r="E147" s="34">
        <f t="shared" si="39"/>
        <v>151</v>
      </c>
      <c r="F147" s="34">
        <f>SUM(F136:F146)</f>
        <v>116</v>
      </c>
      <c r="G147" s="34">
        <f t="shared" si="39"/>
        <v>1883</v>
      </c>
      <c r="H147" s="34">
        <f t="shared" si="39"/>
        <v>1549</v>
      </c>
      <c r="I147" s="34">
        <f t="shared" si="39"/>
        <v>20</v>
      </c>
      <c r="J147" s="34">
        <f t="shared" si="39"/>
        <v>295</v>
      </c>
      <c r="K147" s="34">
        <f t="shared" si="39"/>
        <v>0</v>
      </c>
      <c r="L147" s="34">
        <f t="shared" si="39"/>
        <v>0</v>
      </c>
      <c r="M147" s="34">
        <f t="shared" si="39"/>
        <v>49</v>
      </c>
      <c r="N147" s="34">
        <f t="shared" si="39"/>
        <v>517</v>
      </c>
      <c r="O147" s="34">
        <f t="shared" si="39"/>
        <v>9655</v>
      </c>
      <c r="P147" s="34">
        <f t="shared" si="39"/>
        <v>0</v>
      </c>
      <c r="Q147" s="34">
        <f t="shared" si="39"/>
        <v>0</v>
      </c>
      <c r="R147" s="34">
        <f t="shared" si="39"/>
        <v>0</v>
      </c>
      <c r="S147" s="34">
        <f t="shared" si="39"/>
        <v>0</v>
      </c>
      <c r="T147" s="34">
        <f t="shared" si="39"/>
        <v>0</v>
      </c>
      <c r="U147" s="34">
        <f t="shared" si="39"/>
        <v>5</v>
      </c>
      <c r="V147" s="34">
        <f t="shared" si="39"/>
        <v>46</v>
      </c>
      <c r="W147" s="34">
        <f t="shared" si="39"/>
        <v>0</v>
      </c>
      <c r="X147" s="34">
        <f t="shared" si="39"/>
        <v>387</v>
      </c>
      <c r="Y147" s="34">
        <f t="shared" si="39"/>
        <v>50</v>
      </c>
      <c r="Z147" s="34">
        <f t="shared" si="39"/>
        <v>327</v>
      </c>
      <c r="AA147" s="34">
        <f t="shared" si="39"/>
        <v>130</v>
      </c>
      <c r="AB147" s="34">
        <f t="shared" si="39"/>
        <v>0</v>
      </c>
      <c r="AC147" s="34">
        <f t="shared" si="39"/>
        <v>0</v>
      </c>
      <c r="AD147" s="34">
        <f t="shared" si="39"/>
        <v>0</v>
      </c>
      <c r="AE147" s="34">
        <f t="shared" si="39"/>
        <v>22</v>
      </c>
      <c r="AF147" s="34">
        <f t="shared" si="39"/>
        <v>345</v>
      </c>
      <c r="AG147" s="34">
        <f t="shared" si="39"/>
        <v>1</v>
      </c>
      <c r="AH147" s="34">
        <f t="shared" ref="AH147:BI147" si="40">SUM(AH136:AH146)</f>
        <v>5</v>
      </c>
      <c r="AI147" s="34">
        <f t="shared" si="40"/>
        <v>9</v>
      </c>
      <c r="AJ147" s="34">
        <f t="shared" si="40"/>
        <v>15</v>
      </c>
      <c r="AK147" s="34">
        <f t="shared" si="40"/>
        <v>0</v>
      </c>
      <c r="AL147" s="34">
        <f t="shared" si="40"/>
        <v>6</v>
      </c>
      <c r="AM147" s="34">
        <f t="shared" si="40"/>
        <v>147</v>
      </c>
      <c r="AN147" s="34">
        <f t="shared" si="40"/>
        <v>239</v>
      </c>
      <c r="AO147" s="34">
        <f t="shared" si="40"/>
        <v>389</v>
      </c>
      <c r="AP147" s="34">
        <f t="shared" si="40"/>
        <v>6192</v>
      </c>
      <c r="AQ147" s="34">
        <f t="shared" si="40"/>
        <v>10568</v>
      </c>
      <c r="AR147" s="34">
        <f t="shared" si="40"/>
        <v>61</v>
      </c>
      <c r="AS147" s="34">
        <f t="shared" si="40"/>
        <v>158</v>
      </c>
      <c r="AT147" s="34">
        <f t="shared" si="40"/>
        <v>3521</v>
      </c>
      <c r="AU147" s="34">
        <f t="shared" si="40"/>
        <v>2544</v>
      </c>
      <c r="AV147" s="34">
        <f t="shared" si="40"/>
        <v>437</v>
      </c>
      <c r="AW147" s="34">
        <f t="shared" si="40"/>
        <v>0</v>
      </c>
      <c r="AX147" s="34">
        <f t="shared" si="40"/>
        <v>0</v>
      </c>
      <c r="AY147" s="34">
        <f>SUM(AY136:AY146)</f>
        <v>51</v>
      </c>
      <c r="AZ147" s="34">
        <f>SUM(AZ136:AZ146)</f>
        <v>25.5</v>
      </c>
      <c r="BA147" s="34">
        <f t="shared" si="40"/>
        <v>5</v>
      </c>
      <c r="BB147" s="34">
        <f t="shared" si="40"/>
        <v>4</v>
      </c>
      <c r="BC147" s="34">
        <f t="shared" si="40"/>
        <v>2</v>
      </c>
      <c r="BD147" s="34">
        <f t="shared" si="40"/>
        <v>3</v>
      </c>
      <c r="BE147" s="34">
        <f t="shared" si="40"/>
        <v>4</v>
      </c>
      <c r="BF147" s="34">
        <f>SUM(BF136:BF146)</f>
        <v>59</v>
      </c>
      <c r="BG147" s="34">
        <f t="shared" si="40"/>
        <v>1086</v>
      </c>
      <c r="BH147" s="34">
        <f t="shared" si="40"/>
        <v>1888</v>
      </c>
      <c r="BI147" s="34">
        <f t="shared" si="40"/>
        <v>0</v>
      </c>
      <c r="BJ147" s="34">
        <f t="shared" ref="BJ147" si="41">SUM(BJ136:BJ146)</f>
        <v>2359</v>
      </c>
    </row>
    <row r="148" spans="1:63" x14ac:dyDescent="0.2">
      <c r="A148" s="7">
        <v>6299</v>
      </c>
      <c r="B148" s="7" t="s">
        <v>198</v>
      </c>
      <c r="C148" s="30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30">
        <f t="shared" si="37"/>
        <v>0</v>
      </c>
      <c r="AY148" s="28"/>
      <c r="AZ148" s="30">
        <f t="shared" si="38"/>
        <v>0</v>
      </c>
      <c r="BA148" s="28"/>
      <c r="BB148" s="28"/>
      <c r="BC148" s="28"/>
      <c r="BD148" s="28"/>
      <c r="BE148" s="28"/>
      <c r="BF148" s="28"/>
      <c r="BG148" s="28"/>
      <c r="BH148" s="28"/>
      <c r="BI148" s="28"/>
      <c r="BJ148" s="13">
        <v>0</v>
      </c>
      <c r="BK148" s="3"/>
    </row>
    <row r="149" spans="1:63" x14ac:dyDescent="0.2">
      <c r="A149" s="8">
        <v>6301</v>
      </c>
      <c r="B149" s="8" t="s">
        <v>199</v>
      </c>
      <c r="C149" s="30">
        <v>7</v>
      </c>
      <c r="D149" s="28">
        <v>3</v>
      </c>
      <c r="E149" s="30">
        <v>8</v>
      </c>
      <c r="F149" s="30">
        <v>13</v>
      </c>
      <c r="G149" s="30">
        <v>89</v>
      </c>
      <c r="H149" s="30">
        <v>51</v>
      </c>
      <c r="I149" s="30">
        <v>0</v>
      </c>
      <c r="J149" s="30">
        <v>0</v>
      </c>
      <c r="K149" s="30">
        <v>0</v>
      </c>
      <c r="L149" s="30">
        <v>0</v>
      </c>
      <c r="M149" s="28">
        <v>3</v>
      </c>
      <c r="N149" s="30">
        <v>22</v>
      </c>
      <c r="O149" s="30">
        <v>303</v>
      </c>
      <c r="P149" s="30">
        <v>0</v>
      </c>
      <c r="Q149" s="13">
        <v>0</v>
      </c>
      <c r="R149" s="28">
        <v>0</v>
      </c>
      <c r="S149" s="30">
        <v>0</v>
      </c>
      <c r="T149" s="13">
        <v>0</v>
      </c>
      <c r="U149" s="28">
        <v>1</v>
      </c>
      <c r="V149" s="30">
        <v>5</v>
      </c>
      <c r="W149" s="30">
        <v>0</v>
      </c>
      <c r="X149" s="30">
        <v>57</v>
      </c>
      <c r="Y149" s="30">
        <v>0</v>
      </c>
      <c r="Z149" s="30">
        <v>0</v>
      </c>
      <c r="AA149" s="30">
        <v>0</v>
      </c>
      <c r="AB149" s="13">
        <v>0</v>
      </c>
      <c r="AC149" s="30">
        <v>0</v>
      </c>
      <c r="AD149" s="30">
        <v>29</v>
      </c>
      <c r="AE149" s="30">
        <v>1</v>
      </c>
      <c r="AF149" s="28">
        <v>0</v>
      </c>
      <c r="AG149" s="28">
        <v>0</v>
      </c>
      <c r="AH149" s="30">
        <v>0</v>
      </c>
      <c r="AI149" s="30">
        <v>0</v>
      </c>
      <c r="AJ149" s="13">
        <v>0</v>
      </c>
      <c r="AK149" s="28">
        <v>0</v>
      </c>
      <c r="AL149" s="30">
        <v>0</v>
      </c>
      <c r="AM149" s="30">
        <v>0</v>
      </c>
      <c r="AN149" s="31">
        <v>10</v>
      </c>
      <c r="AO149" s="13">
        <v>25</v>
      </c>
      <c r="AP149" s="30">
        <v>177</v>
      </c>
      <c r="AQ149" s="13">
        <v>360</v>
      </c>
      <c r="AR149" s="30">
        <v>0</v>
      </c>
      <c r="AS149" s="30">
        <v>7</v>
      </c>
      <c r="AT149" s="30">
        <v>141</v>
      </c>
      <c r="AU149" s="13">
        <v>66</v>
      </c>
      <c r="AV149" s="13">
        <v>57</v>
      </c>
      <c r="AW149" s="30">
        <v>0</v>
      </c>
      <c r="AX149" s="30">
        <f t="shared" si="37"/>
        <v>0</v>
      </c>
      <c r="AY149" s="30">
        <v>0</v>
      </c>
      <c r="AZ149" s="30">
        <f t="shared" si="38"/>
        <v>0</v>
      </c>
      <c r="BA149" s="30">
        <v>0</v>
      </c>
      <c r="BB149" s="30">
        <v>0</v>
      </c>
      <c r="BC149" s="30">
        <v>0</v>
      </c>
      <c r="BD149" s="30">
        <v>0</v>
      </c>
      <c r="BE149" s="13">
        <v>0</v>
      </c>
      <c r="BF149" s="28">
        <v>0</v>
      </c>
      <c r="BG149" s="13">
        <v>86</v>
      </c>
      <c r="BH149" s="13">
        <v>37</v>
      </c>
      <c r="BI149" s="13">
        <v>0</v>
      </c>
      <c r="BJ149" s="13">
        <v>87</v>
      </c>
      <c r="BK149" s="3"/>
    </row>
    <row r="150" spans="1:63" x14ac:dyDescent="0.2">
      <c r="A150" s="8">
        <v>6302</v>
      </c>
      <c r="B150" s="8" t="s">
        <v>200</v>
      </c>
      <c r="C150" s="30">
        <v>5</v>
      </c>
      <c r="D150" s="28">
        <v>2</v>
      </c>
      <c r="E150" s="30">
        <v>8</v>
      </c>
      <c r="F150" s="30">
        <v>17</v>
      </c>
      <c r="G150" s="30">
        <v>73</v>
      </c>
      <c r="H150" s="30">
        <v>75</v>
      </c>
      <c r="I150" s="30">
        <v>0</v>
      </c>
      <c r="J150" s="30">
        <v>0</v>
      </c>
      <c r="K150" s="30">
        <v>0</v>
      </c>
      <c r="L150" s="30">
        <v>0</v>
      </c>
      <c r="M150" s="28">
        <v>3</v>
      </c>
      <c r="N150" s="30">
        <v>25</v>
      </c>
      <c r="O150" s="30">
        <v>408</v>
      </c>
      <c r="P150" s="30">
        <v>0</v>
      </c>
      <c r="Q150" s="13">
        <v>0</v>
      </c>
      <c r="R150" s="28">
        <v>0</v>
      </c>
      <c r="S150" s="30">
        <v>0</v>
      </c>
      <c r="T150" s="13">
        <v>0</v>
      </c>
      <c r="U150" s="28">
        <v>0</v>
      </c>
      <c r="V150" s="30">
        <v>6</v>
      </c>
      <c r="W150" s="30">
        <v>0</v>
      </c>
      <c r="X150" s="30">
        <v>0</v>
      </c>
      <c r="Y150" s="30">
        <v>38</v>
      </c>
      <c r="Z150" s="30">
        <v>0</v>
      </c>
      <c r="AA150" s="30">
        <v>74</v>
      </c>
      <c r="AB150" s="13">
        <v>0</v>
      </c>
      <c r="AC150" s="30">
        <v>0</v>
      </c>
      <c r="AD150" s="30">
        <v>0</v>
      </c>
      <c r="AE150" s="30">
        <v>0</v>
      </c>
      <c r="AF150" s="28">
        <v>10</v>
      </c>
      <c r="AG150" s="28">
        <v>0</v>
      </c>
      <c r="AH150" s="30">
        <v>0</v>
      </c>
      <c r="AI150" s="30">
        <v>0</v>
      </c>
      <c r="AJ150" s="13">
        <v>0</v>
      </c>
      <c r="AK150" s="28">
        <v>0</v>
      </c>
      <c r="AL150" s="30">
        <v>0</v>
      </c>
      <c r="AM150" s="30">
        <v>0</v>
      </c>
      <c r="AN150" s="31">
        <v>0</v>
      </c>
      <c r="AO150" s="13">
        <v>18</v>
      </c>
      <c r="AP150" s="30">
        <v>284</v>
      </c>
      <c r="AQ150" s="13">
        <v>520</v>
      </c>
      <c r="AR150" s="30">
        <v>0</v>
      </c>
      <c r="AS150" s="30">
        <v>15</v>
      </c>
      <c r="AT150" s="30">
        <v>307</v>
      </c>
      <c r="AU150" s="13">
        <v>106</v>
      </c>
      <c r="AV150" s="13">
        <v>38</v>
      </c>
      <c r="AW150" s="30">
        <v>0</v>
      </c>
      <c r="AX150" s="30">
        <f t="shared" si="37"/>
        <v>0</v>
      </c>
      <c r="AY150" s="30">
        <v>0</v>
      </c>
      <c r="AZ150" s="30">
        <f t="shared" si="38"/>
        <v>0</v>
      </c>
      <c r="BA150" s="30">
        <v>0</v>
      </c>
      <c r="BB150" s="30">
        <v>0</v>
      </c>
      <c r="BC150" s="30">
        <v>0</v>
      </c>
      <c r="BD150" s="30">
        <v>0</v>
      </c>
      <c r="BE150" s="13">
        <v>0</v>
      </c>
      <c r="BF150" s="28">
        <v>0</v>
      </c>
      <c r="BG150" s="13">
        <v>112</v>
      </c>
      <c r="BH150" s="13">
        <v>32</v>
      </c>
      <c r="BI150" s="13">
        <v>0</v>
      </c>
      <c r="BJ150" s="13">
        <v>117</v>
      </c>
      <c r="BK150" s="3"/>
    </row>
    <row r="151" spans="1:63" x14ac:dyDescent="0.2">
      <c r="A151" s="8">
        <v>6303</v>
      </c>
      <c r="B151" s="8" t="s">
        <v>201</v>
      </c>
      <c r="C151" s="30">
        <v>6</v>
      </c>
      <c r="D151" s="28">
        <v>4</v>
      </c>
      <c r="E151" s="30">
        <v>12</v>
      </c>
      <c r="F151" s="30">
        <v>41</v>
      </c>
      <c r="G151" s="30">
        <v>116</v>
      </c>
      <c r="H151" s="30">
        <v>87</v>
      </c>
      <c r="I151" s="30">
        <v>0</v>
      </c>
      <c r="J151" s="30">
        <v>0</v>
      </c>
      <c r="K151" s="30">
        <v>0</v>
      </c>
      <c r="L151" s="30">
        <v>0</v>
      </c>
      <c r="M151" s="28">
        <v>4</v>
      </c>
      <c r="N151" s="30">
        <v>28</v>
      </c>
      <c r="O151" s="30">
        <v>384</v>
      </c>
      <c r="P151" s="30">
        <v>0</v>
      </c>
      <c r="Q151" s="13">
        <v>0</v>
      </c>
      <c r="R151" s="28">
        <v>0</v>
      </c>
      <c r="S151" s="30">
        <v>0</v>
      </c>
      <c r="T151" s="13">
        <v>0</v>
      </c>
      <c r="U151" s="28">
        <v>0</v>
      </c>
      <c r="V151" s="30">
        <v>1</v>
      </c>
      <c r="W151" s="30">
        <v>0</v>
      </c>
      <c r="X151" s="30">
        <v>0</v>
      </c>
      <c r="Y151" s="30">
        <v>22</v>
      </c>
      <c r="Z151" s="30">
        <v>0</v>
      </c>
      <c r="AA151" s="30">
        <v>0</v>
      </c>
      <c r="AB151" s="13">
        <v>0</v>
      </c>
      <c r="AC151" s="30">
        <v>0</v>
      </c>
      <c r="AD151" s="30">
        <v>0</v>
      </c>
      <c r="AE151" s="30">
        <v>0</v>
      </c>
      <c r="AF151" s="28">
        <v>28</v>
      </c>
      <c r="AG151" s="28">
        <v>0</v>
      </c>
      <c r="AH151" s="30">
        <v>0</v>
      </c>
      <c r="AI151" s="30">
        <v>0</v>
      </c>
      <c r="AJ151" s="13">
        <v>0</v>
      </c>
      <c r="AK151" s="28">
        <v>0</v>
      </c>
      <c r="AL151" s="30">
        <v>0</v>
      </c>
      <c r="AM151" s="30">
        <v>0</v>
      </c>
      <c r="AN151" s="31">
        <v>5</v>
      </c>
      <c r="AO151" s="13">
        <v>11</v>
      </c>
      <c r="AP151" s="30">
        <v>281</v>
      </c>
      <c r="AQ151" s="13">
        <v>406</v>
      </c>
      <c r="AR151" s="30">
        <v>0</v>
      </c>
      <c r="AS151" s="30">
        <v>11</v>
      </c>
      <c r="AT151" s="30">
        <v>208</v>
      </c>
      <c r="AU151" s="13">
        <v>48</v>
      </c>
      <c r="AV151" s="13">
        <v>22</v>
      </c>
      <c r="AW151" s="30">
        <v>0</v>
      </c>
      <c r="AX151" s="30">
        <f t="shared" si="37"/>
        <v>0</v>
      </c>
      <c r="AY151" s="30">
        <v>22</v>
      </c>
      <c r="AZ151" s="30">
        <f t="shared" si="38"/>
        <v>11</v>
      </c>
      <c r="BA151" s="30">
        <v>0</v>
      </c>
      <c r="BB151" s="30">
        <v>0</v>
      </c>
      <c r="BC151" s="30">
        <v>0</v>
      </c>
      <c r="BD151" s="30">
        <v>0</v>
      </c>
      <c r="BE151" s="13">
        <v>0</v>
      </c>
      <c r="BF151" s="28">
        <v>1</v>
      </c>
      <c r="BG151" s="13">
        <v>29</v>
      </c>
      <c r="BH151" s="13">
        <v>41</v>
      </c>
      <c r="BI151" s="13">
        <v>0</v>
      </c>
      <c r="BJ151" s="13">
        <v>133</v>
      </c>
      <c r="BK151" s="3"/>
    </row>
    <row r="152" spans="1:63" x14ac:dyDescent="0.2">
      <c r="A152" s="8">
        <v>6304</v>
      </c>
      <c r="B152" s="8" t="s">
        <v>202</v>
      </c>
      <c r="C152" s="30">
        <v>5</v>
      </c>
      <c r="D152" s="28">
        <v>8</v>
      </c>
      <c r="E152" s="30">
        <v>39</v>
      </c>
      <c r="F152" s="30">
        <v>31</v>
      </c>
      <c r="G152" s="30">
        <v>475</v>
      </c>
      <c r="H152" s="30">
        <v>424</v>
      </c>
      <c r="I152" s="30">
        <v>11</v>
      </c>
      <c r="J152" s="30">
        <v>226</v>
      </c>
      <c r="K152" s="30">
        <v>0</v>
      </c>
      <c r="L152" s="30">
        <v>0</v>
      </c>
      <c r="M152" s="28">
        <v>12</v>
      </c>
      <c r="N152" s="30">
        <v>181</v>
      </c>
      <c r="O152" s="30">
        <v>3570</v>
      </c>
      <c r="P152" s="30">
        <v>0</v>
      </c>
      <c r="Q152" s="13">
        <v>0</v>
      </c>
      <c r="R152" s="28">
        <v>0</v>
      </c>
      <c r="S152" s="30">
        <v>0</v>
      </c>
      <c r="T152" s="13">
        <v>0</v>
      </c>
      <c r="U152" s="28">
        <v>1</v>
      </c>
      <c r="V152" s="30">
        <f>10+2</f>
        <v>12</v>
      </c>
      <c r="W152" s="30">
        <f>33+25</f>
        <v>58</v>
      </c>
      <c r="X152" s="30">
        <v>0</v>
      </c>
      <c r="Y152" s="30">
        <f>94+25</f>
        <v>119</v>
      </c>
      <c r="Z152" s="30">
        <v>50</v>
      </c>
      <c r="AA152" s="30">
        <v>0</v>
      </c>
      <c r="AB152" s="13">
        <v>47</v>
      </c>
      <c r="AC152" s="30">
        <v>0</v>
      </c>
      <c r="AD152" s="30">
        <v>77</v>
      </c>
      <c r="AE152" s="30">
        <v>1</v>
      </c>
      <c r="AF152" s="28">
        <v>104</v>
      </c>
      <c r="AG152" s="28">
        <v>0</v>
      </c>
      <c r="AH152" s="30">
        <v>0</v>
      </c>
      <c r="AI152" s="30">
        <v>0</v>
      </c>
      <c r="AJ152" s="13">
        <v>0</v>
      </c>
      <c r="AK152" s="28">
        <v>0</v>
      </c>
      <c r="AL152" s="30">
        <v>0</v>
      </c>
      <c r="AM152" s="30">
        <v>0</v>
      </c>
      <c r="AN152" s="31">
        <v>96</v>
      </c>
      <c r="AO152" s="13">
        <v>140</v>
      </c>
      <c r="AP152" s="30">
        <v>2099</v>
      </c>
      <c r="AQ152" s="13">
        <f>3794+50</f>
        <v>3844</v>
      </c>
      <c r="AR152" s="30">
        <v>0</v>
      </c>
      <c r="AS152" s="30">
        <v>62</v>
      </c>
      <c r="AT152" s="30">
        <v>1335</v>
      </c>
      <c r="AU152" s="13">
        <v>976</v>
      </c>
      <c r="AV152" s="13">
        <v>174</v>
      </c>
      <c r="AW152" s="30">
        <v>0</v>
      </c>
      <c r="AX152" s="30">
        <f t="shared" si="37"/>
        <v>0</v>
      </c>
      <c r="AY152" s="30">
        <v>64</v>
      </c>
      <c r="AZ152" s="30">
        <f t="shared" si="38"/>
        <v>32</v>
      </c>
      <c r="BA152" s="30">
        <v>3</v>
      </c>
      <c r="BB152" s="30">
        <v>4</v>
      </c>
      <c r="BC152" s="30">
        <v>2</v>
      </c>
      <c r="BD152" s="30">
        <v>2</v>
      </c>
      <c r="BE152" s="13">
        <v>1</v>
      </c>
      <c r="BF152" s="28">
        <v>45</v>
      </c>
      <c r="BG152" s="13">
        <f>260+50</f>
        <v>310</v>
      </c>
      <c r="BH152" s="13">
        <v>890</v>
      </c>
      <c r="BI152" s="13">
        <v>0</v>
      </c>
      <c r="BJ152" s="13">
        <v>627</v>
      </c>
      <c r="BK152" s="3"/>
    </row>
    <row r="153" spans="1:63" x14ac:dyDescent="0.2">
      <c r="A153" s="8">
        <v>6305</v>
      </c>
      <c r="B153" s="8" t="s">
        <v>203</v>
      </c>
      <c r="C153" s="30">
        <v>7</v>
      </c>
      <c r="D153" s="28">
        <v>2</v>
      </c>
      <c r="E153" s="30">
        <v>3</v>
      </c>
      <c r="F153" s="30">
        <v>0</v>
      </c>
      <c r="G153" s="30">
        <v>34</v>
      </c>
      <c r="H153" s="30">
        <v>27</v>
      </c>
      <c r="I153" s="30">
        <v>3</v>
      </c>
      <c r="J153" s="30">
        <v>36</v>
      </c>
      <c r="K153" s="30">
        <v>0</v>
      </c>
      <c r="L153" s="30">
        <v>0</v>
      </c>
      <c r="M153" s="28">
        <v>3</v>
      </c>
      <c r="N153" s="30">
        <v>18</v>
      </c>
      <c r="O153" s="30">
        <v>228</v>
      </c>
      <c r="P153" s="30">
        <v>0</v>
      </c>
      <c r="Q153" s="13">
        <v>0</v>
      </c>
      <c r="R153" s="28">
        <v>0</v>
      </c>
      <c r="S153" s="30">
        <v>0</v>
      </c>
      <c r="T153" s="13">
        <v>0</v>
      </c>
      <c r="U153" s="28">
        <v>0</v>
      </c>
      <c r="V153" s="30">
        <v>2</v>
      </c>
      <c r="W153" s="30">
        <v>0</v>
      </c>
      <c r="X153" s="30">
        <v>0</v>
      </c>
      <c r="Y153" s="30">
        <v>0</v>
      </c>
      <c r="Z153" s="30">
        <v>23</v>
      </c>
      <c r="AA153" s="30">
        <v>0</v>
      </c>
      <c r="AB153" s="13">
        <v>0</v>
      </c>
      <c r="AC153" s="30">
        <v>0</v>
      </c>
      <c r="AD153" s="30">
        <v>0</v>
      </c>
      <c r="AE153" s="30">
        <v>0</v>
      </c>
      <c r="AF153" s="28">
        <v>33</v>
      </c>
      <c r="AG153" s="28">
        <v>0</v>
      </c>
      <c r="AH153" s="30">
        <v>0</v>
      </c>
      <c r="AI153" s="30">
        <v>0</v>
      </c>
      <c r="AJ153" s="13">
        <v>0</v>
      </c>
      <c r="AK153" s="28">
        <v>0</v>
      </c>
      <c r="AL153" s="30">
        <v>0</v>
      </c>
      <c r="AM153" s="30">
        <v>0</v>
      </c>
      <c r="AN153" s="31">
        <v>0</v>
      </c>
      <c r="AO153" s="13">
        <v>6</v>
      </c>
      <c r="AP153" s="30">
        <v>185</v>
      </c>
      <c r="AQ153" s="13">
        <v>251</v>
      </c>
      <c r="AR153" s="30">
        <v>0</v>
      </c>
      <c r="AS153" s="30">
        <v>6</v>
      </c>
      <c r="AT153" s="30">
        <v>145</v>
      </c>
      <c r="AU153" s="13">
        <v>23</v>
      </c>
      <c r="AV153" s="13">
        <v>0</v>
      </c>
      <c r="AW153" s="30">
        <v>0</v>
      </c>
      <c r="AX153" s="30">
        <f t="shared" si="37"/>
        <v>0</v>
      </c>
      <c r="AY153" s="30">
        <v>0</v>
      </c>
      <c r="AZ153" s="30">
        <f t="shared" si="38"/>
        <v>0</v>
      </c>
      <c r="BA153" s="30">
        <v>0</v>
      </c>
      <c r="BB153" s="30">
        <v>1</v>
      </c>
      <c r="BC153" s="30">
        <v>0</v>
      </c>
      <c r="BD153" s="30">
        <v>0</v>
      </c>
      <c r="BE153" s="13">
        <v>1</v>
      </c>
      <c r="BF153" s="28">
        <v>0</v>
      </c>
      <c r="BG153" s="13">
        <v>23</v>
      </c>
      <c r="BH153" s="13">
        <v>0</v>
      </c>
      <c r="BI153" s="13">
        <v>0</v>
      </c>
      <c r="BJ153" s="13">
        <v>48</v>
      </c>
      <c r="BK153" s="3"/>
    </row>
    <row r="154" spans="1:63" x14ac:dyDescent="0.2">
      <c r="A154" s="8">
        <v>6306</v>
      </c>
      <c r="B154" s="8" t="s">
        <v>204</v>
      </c>
      <c r="C154" s="30">
        <v>1</v>
      </c>
      <c r="D154" s="28">
        <v>32</v>
      </c>
      <c r="E154" s="30">
        <v>118</v>
      </c>
      <c r="F154" s="30">
        <v>242</v>
      </c>
      <c r="G154" s="30">
        <v>1694</v>
      </c>
      <c r="H154" s="30">
        <f>1363+20</f>
        <v>1383</v>
      </c>
      <c r="I154" s="30">
        <v>21</v>
      </c>
      <c r="J154" s="30">
        <v>386</v>
      </c>
      <c r="K154" s="30">
        <v>0</v>
      </c>
      <c r="L154" s="30">
        <v>0</v>
      </c>
      <c r="M154" s="28">
        <v>38</v>
      </c>
      <c r="N154" s="30">
        <v>401</v>
      </c>
      <c r="O154" s="30">
        <v>8344</v>
      </c>
      <c r="P154" s="30">
        <v>8</v>
      </c>
      <c r="Q154" s="13">
        <v>193</v>
      </c>
      <c r="R154" s="28">
        <v>1</v>
      </c>
      <c r="S154" s="30">
        <f>13+2</f>
        <v>15</v>
      </c>
      <c r="T154" s="13">
        <f>290+40</f>
        <v>330</v>
      </c>
      <c r="U154" s="28">
        <v>1</v>
      </c>
      <c r="V154" s="30">
        <f>18.5+2</f>
        <v>20.5</v>
      </c>
      <c r="W154" s="30">
        <v>0</v>
      </c>
      <c r="X154" s="30">
        <v>195</v>
      </c>
      <c r="Y154" s="30">
        <f>180+30</f>
        <v>210</v>
      </c>
      <c r="Z154" s="30">
        <v>49</v>
      </c>
      <c r="AA154" s="30">
        <v>0</v>
      </c>
      <c r="AB154" s="13">
        <v>0</v>
      </c>
      <c r="AC154" s="30">
        <v>0</v>
      </c>
      <c r="AD154" s="30">
        <v>161</v>
      </c>
      <c r="AE154" s="30">
        <f>0+20</f>
        <v>20</v>
      </c>
      <c r="AF154" s="28">
        <v>205</v>
      </c>
      <c r="AG154" s="28">
        <v>0</v>
      </c>
      <c r="AH154" s="30">
        <v>1.5</v>
      </c>
      <c r="AI154" s="30">
        <f>14+10</f>
        <v>24</v>
      </c>
      <c r="AJ154" s="13">
        <v>0</v>
      </c>
      <c r="AK154" s="28">
        <v>1</v>
      </c>
      <c r="AL154" s="30">
        <v>10</v>
      </c>
      <c r="AM154" s="30">
        <v>249</v>
      </c>
      <c r="AN154" s="31">
        <v>145</v>
      </c>
      <c r="AO154" s="13">
        <v>278</v>
      </c>
      <c r="AP154" s="30">
        <f>5532+30</f>
        <v>5562</v>
      </c>
      <c r="AQ154" s="13">
        <f>9265+30</f>
        <v>9295</v>
      </c>
      <c r="AR154" s="30">
        <v>0</v>
      </c>
      <c r="AS154" s="30">
        <v>156</v>
      </c>
      <c r="AT154" s="30">
        <v>3729</v>
      </c>
      <c r="AU154" s="13">
        <v>2163</v>
      </c>
      <c r="AV154" s="13">
        <f>387+30</f>
        <v>417</v>
      </c>
      <c r="AW154" s="30">
        <v>0</v>
      </c>
      <c r="AX154" s="30">
        <f t="shared" si="37"/>
        <v>0</v>
      </c>
      <c r="AY154" s="30">
        <v>0</v>
      </c>
      <c r="AZ154" s="30">
        <f t="shared" si="38"/>
        <v>0</v>
      </c>
      <c r="BA154" s="30">
        <v>0</v>
      </c>
      <c r="BB154" s="30">
        <v>0</v>
      </c>
      <c r="BC154" s="30">
        <v>0</v>
      </c>
      <c r="BD154" s="30">
        <v>0</v>
      </c>
      <c r="BE154" s="13">
        <v>2</v>
      </c>
      <c r="BF154" s="28">
        <v>71</v>
      </c>
      <c r="BG154" s="13">
        <v>551</v>
      </c>
      <c r="BH154" s="13">
        <v>1999</v>
      </c>
      <c r="BI154" s="13">
        <v>325</v>
      </c>
      <c r="BJ154" s="13">
        <v>2077</v>
      </c>
      <c r="BK154" s="3"/>
    </row>
    <row r="155" spans="1:63" x14ac:dyDescent="0.2">
      <c r="A155" s="8">
        <v>6307</v>
      </c>
      <c r="B155" s="8" t="s">
        <v>205</v>
      </c>
      <c r="C155" s="30">
        <v>4</v>
      </c>
      <c r="D155" s="28">
        <v>8</v>
      </c>
      <c r="E155" s="30">
        <v>30</v>
      </c>
      <c r="F155" s="30">
        <v>67</v>
      </c>
      <c r="G155" s="30">
        <v>334</v>
      </c>
      <c r="H155" s="30">
        <v>287</v>
      </c>
      <c r="I155" s="30">
        <v>1</v>
      </c>
      <c r="J155" s="30">
        <v>12</v>
      </c>
      <c r="K155" s="30">
        <v>0</v>
      </c>
      <c r="L155" s="30">
        <v>0</v>
      </c>
      <c r="M155" s="28">
        <v>5</v>
      </c>
      <c r="N155" s="30">
        <v>78</v>
      </c>
      <c r="O155" s="30">
        <v>1566</v>
      </c>
      <c r="P155" s="30">
        <v>0</v>
      </c>
      <c r="Q155" s="13">
        <v>0</v>
      </c>
      <c r="R155" s="28">
        <v>0</v>
      </c>
      <c r="S155" s="30">
        <v>0</v>
      </c>
      <c r="T155" s="13">
        <v>0</v>
      </c>
      <c r="U155" s="28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13">
        <v>0</v>
      </c>
      <c r="AC155" s="30">
        <v>0</v>
      </c>
      <c r="AD155" s="30">
        <v>0</v>
      </c>
      <c r="AE155" s="30">
        <v>7</v>
      </c>
      <c r="AF155" s="28">
        <v>15</v>
      </c>
      <c r="AG155" s="28">
        <v>0</v>
      </c>
      <c r="AH155" s="30">
        <v>0</v>
      </c>
      <c r="AI155" s="30">
        <v>0</v>
      </c>
      <c r="AJ155" s="13">
        <v>0</v>
      </c>
      <c r="AK155" s="28">
        <v>0</v>
      </c>
      <c r="AL155" s="30">
        <v>0</v>
      </c>
      <c r="AM155" s="30">
        <v>0</v>
      </c>
      <c r="AN155" s="31">
        <v>41</v>
      </c>
      <c r="AO155" s="13">
        <v>52</v>
      </c>
      <c r="AP155" s="30">
        <v>1010</v>
      </c>
      <c r="AQ155" s="13">
        <v>1565</v>
      </c>
      <c r="AR155" s="30">
        <v>0</v>
      </c>
      <c r="AS155" s="30">
        <v>28</v>
      </c>
      <c r="AT155" s="30">
        <v>573</v>
      </c>
      <c r="AU155" s="13">
        <v>275</v>
      </c>
      <c r="AV155" s="13">
        <v>0</v>
      </c>
      <c r="AW155" s="30">
        <v>0</v>
      </c>
      <c r="AX155" s="30">
        <f t="shared" si="37"/>
        <v>0</v>
      </c>
      <c r="AY155" s="30">
        <v>0</v>
      </c>
      <c r="AZ155" s="30">
        <f t="shared" si="38"/>
        <v>0</v>
      </c>
      <c r="BA155" s="30">
        <v>0</v>
      </c>
      <c r="BB155" s="30">
        <v>1</v>
      </c>
      <c r="BC155" s="30">
        <v>0</v>
      </c>
      <c r="BD155" s="30">
        <v>0</v>
      </c>
      <c r="BE155" s="13">
        <v>2</v>
      </c>
      <c r="BF155" s="28">
        <v>0</v>
      </c>
      <c r="BG155" s="13">
        <v>0</v>
      </c>
      <c r="BH155" s="13">
        <v>275</v>
      </c>
      <c r="BI155" s="13">
        <v>0</v>
      </c>
      <c r="BJ155" s="13">
        <v>432</v>
      </c>
      <c r="BK155" s="3"/>
    </row>
    <row r="156" spans="1:63" x14ac:dyDescent="0.2">
      <c r="A156" s="8">
        <v>6308</v>
      </c>
      <c r="B156" s="8" t="s">
        <v>206</v>
      </c>
      <c r="C156" s="30">
        <v>4</v>
      </c>
      <c r="D156" s="28">
        <v>6</v>
      </c>
      <c r="E156" s="30">
        <v>22</v>
      </c>
      <c r="F156" s="30">
        <v>78</v>
      </c>
      <c r="G156" s="30">
        <v>253</v>
      </c>
      <c r="H156" s="30">
        <v>191</v>
      </c>
      <c r="I156" s="30">
        <v>2</v>
      </c>
      <c r="J156" s="30">
        <v>30</v>
      </c>
      <c r="K156" s="30">
        <v>0</v>
      </c>
      <c r="L156" s="30">
        <v>0</v>
      </c>
      <c r="M156" s="28">
        <v>6</v>
      </c>
      <c r="N156" s="30">
        <v>60</v>
      </c>
      <c r="O156" s="30">
        <v>1204</v>
      </c>
      <c r="P156" s="30">
        <v>0</v>
      </c>
      <c r="Q156" s="13">
        <v>0</v>
      </c>
      <c r="R156" s="28">
        <v>0</v>
      </c>
      <c r="S156" s="30">
        <v>0</v>
      </c>
      <c r="T156" s="13">
        <v>0</v>
      </c>
      <c r="U156" s="28">
        <v>1</v>
      </c>
      <c r="V156" s="30">
        <v>13</v>
      </c>
      <c r="W156" s="30">
        <v>0</v>
      </c>
      <c r="X156" s="30">
        <v>0</v>
      </c>
      <c r="Y156" s="30">
        <v>178</v>
      </c>
      <c r="Z156" s="30">
        <v>56</v>
      </c>
      <c r="AA156" s="30">
        <v>0</v>
      </c>
      <c r="AB156" s="13">
        <v>0</v>
      </c>
      <c r="AC156" s="30">
        <v>14</v>
      </c>
      <c r="AD156" s="30">
        <v>0</v>
      </c>
      <c r="AE156" s="30">
        <v>0</v>
      </c>
      <c r="AF156" s="28">
        <v>35</v>
      </c>
      <c r="AG156" s="28">
        <v>0</v>
      </c>
      <c r="AH156" s="30">
        <v>0</v>
      </c>
      <c r="AI156" s="30">
        <v>0</v>
      </c>
      <c r="AJ156" s="13">
        <v>0</v>
      </c>
      <c r="AK156" s="28">
        <v>0</v>
      </c>
      <c r="AL156" s="30">
        <v>0</v>
      </c>
      <c r="AM156" s="30">
        <v>0</v>
      </c>
      <c r="AN156" s="31">
        <v>44</v>
      </c>
      <c r="AO156" s="13">
        <v>44</v>
      </c>
      <c r="AP156" s="30">
        <v>827</v>
      </c>
      <c r="AQ156" s="13">
        <v>1437</v>
      </c>
      <c r="AR156" s="30">
        <v>0</v>
      </c>
      <c r="AS156" s="30">
        <v>25</v>
      </c>
      <c r="AT156" s="30">
        <v>586</v>
      </c>
      <c r="AU156" s="13">
        <v>159</v>
      </c>
      <c r="AV156" s="13">
        <v>178</v>
      </c>
      <c r="AW156" s="30">
        <v>12</v>
      </c>
      <c r="AX156" s="30">
        <f t="shared" si="37"/>
        <v>6</v>
      </c>
      <c r="AY156" s="30">
        <v>20</v>
      </c>
      <c r="AZ156" s="30">
        <f t="shared" si="38"/>
        <v>10</v>
      </c>
      <c r="BA156" s="30">
        <v>0</v>
      </c>
      <c r="BB156" s="30">
        <v>0</v>
      </c>
      <c r="BC156" s="30">
        <v>0</v>
      </c>
      <c r="BD156" s="30">
        <v>0</v>
      </c>
      <c r="BE156" s="13">
        <v>0</v>
      </c>
      <c r="BF156" s="28">
        <v>0</v>
      </c>
      <c r="BG156" s="13">
        <v>234</v>
      </c>
      <c r="BH156" s="13">
        <v>103</v>
      </c>
      <c r="BI156" s="13">
        <v>0</v>
      </c>
      <c r="BJ156" s="13">
        <v>310</v>
      </c>
      <c r="BK156" s="3"/>
    </row>
    <row r="157" spans="1:63" x14ac:dyDescent="0.2">
      <c r="A157" s="8">
        <v>6309</v>
      </c>
      <c r="B157" s="8" t="s">
        <v>207</v>
      </c>
      <c r="C157" s="30">
        <v>7</v>
      </c>
      <c r="D157" s="28">
        <v>4</v>
      </c>
      <c r="E157" s="30">
        <v>22</v>
      </c>
      <c r="F157" s="30">
        <v>48</v>
      </c>
      <c r="G157" s="30">
        <v>230</v>
      </c>
      <c r="H157" s="30">
        <v>266</v>
      </c>
      <c r="I157" s="30">
        <v>2</v>
      </c>
      <c r="J157" s="30">
        <v>37</v>
      </c>
      <c r="K157" s="30">
        <v>0</v>
      </c>
      <c r="L157" s="30">
        <v>0</v>
      </c>
      <c r="M157" s="28">
        <v>4</v>
      </c>
      <c r="N157" s="30">
        <v>59</v>
      </c>
      <c r="O157" s="30">
        <v>1210</v>
      </c>
      <c r="P157" s="30">
        <v>0</v>
      </c>
      <c r="Q157" s="13">
        <v>0</v>
      </c>
      <c r="R157" s="28">
        <v>0</v>
      </c>
      <c r="S157" s="30">
        <v>0</v>
      </c>
      <c r="T157" s="13">
        <v>0</v>
      </c>
      <c r="U157" s="28">
        <v>0</v>
      </c>
      <c r="V157" s="30">
        <v>7</v>
      </c>
      <c r="W157" s="30">
        <v>40</v>
      </c>
      <c r="X157" s="30">
        <v>0</v>
      </c>
      <c r="Y157" s="30">
        <v>30</v>
      </c>
      <c r="Z157" s="30">
        <v>36</v>
      </c>
      <c r="AA157" s="30">
        <v>12</v>
      </c>
      <c r="AB157" s="13">
        <v>0</v>
      </c>
      <c r="AC157" s="30">
        <v>0</v>
      </c>
      <c r="AD157" s="30">
        <v>0</v>
      </c>
      <c r="AE157" s="30">
        <v>1</v>
      </c>
      <c r="AF157" s="28">
        <v>18</v>
      </c>
      <c r="AG157" s="28">
        <v>0</v>
      </c>
      <c r="AH157" s="30">
        <v>0</v>
      </c>
      <c r="AI157" s="30">
        <v>0</v>
      </c>
      <c r="AJ157" s="13">
        <v>0</v>
      </c>
      <c r="AK157" s="28">
        <v>0</v>
      </c>
      <c r="AL157" s="30">
        <v>0</v>
      </c>
      <c r="AM157" s="30">
        <v>0</v>
      </c>
      <c r="AN157" s="31">
        <v>62</v>
      </c>
      <c r="AO157" s="13">
        <v>63</v>
      </c>
      <c r="AP157" s="30">
        <v>921</v>
      </c>
      <c r="AQ157" s="13">
        <v>1328</v>
      </c>
      <c r="AR157" s="30">
        <v>0</v>
      </c>
      <c r="AS157" s="30">
        <v>33</v>
      </c>
      <c r="AT157" s="30">
        <v>670</v>
      </c>
      <c r="AU157" s="13">
        <v>149</v>
      </c>
      <c r="AV157" s="13">
        <v>70</v>
      </c>
      <c r="AW157" s="30">
        <v>0</v>
      </c>
      <c r="AX157" s="30">
        <f t="shared" si="37"/>
        <v>0</v>
      </c>
      <c r="AY157" s="30">
        <v>40</v>
      </c>
      <c r="AZ157" s="30">
        <f t="shared" si="38"/>
        <v>20</v>
      </c>
      <c r="BA157" s="30">
        <v>0</v>
      </c>
      <c r="BB157" s="30">
        <v>0</v>
      </c>
      <c r="BC157" s="30">
        <v>1</v>
      </c>
      <c r="BD157" s="30">
        <v>0</v>
      </c>
      <c r="BE157" s="13">
        <v>0</v>
      </c>
      <c r="BF157" s="28">
        <v>20</v>
      </c>
      <c r="BG157" s="13">
        <v>118</v>
      </c>
      <c r="BH157" s="13">
        <v>101</v>
      </c>
      <c r="BI157" s="13">
        <v>0</v>
      </c>
      <c r="BJ157" s="13">
        <v>379</v>
      </c>
      <c r="BK157" s="3"/>
    </row>
    <row r="158" spans="1:63" x14ac:dyDescent="0.2">
      <c r="A158" s="8">
        <v>6310</v>
      </c>
      <c r="B158" s="8" t="s">
        <v>208</v>
      </c>
      <c r="C158" s="30">
        <v>4</v>
      </c>
      <c r="D158" s="28">
        <v>4</v>
      </c>
      <c r="E158" s="30">
        <v>24</v>
      </c>
      <c r="F158" s="30">
        <v>38</v>
      </c>
      <c r="G158" s="30">
        <v>269</v>
      </c>
      <c r="H158" s="30">
        <v>265</v>
      </c>
      <c r="I158" s="30">
        <v>5</v>
      </c>
      <c r="J158" s="30">
        <v>77</v>
      </c>
      <c r="K158" s="30">
        <v>0</v>
      </c>
      <c r="L158" s="30">
        <v>0</v>
      </c>
      <c r="M158" s="28">
        <v>11</v>
      </c>
      <c r="N158" s="30">
        <v>83</v>
      </c>
      <c r="O158" s="30">
        <v>1376</v>
      </c>
      <c r="P158" s="30">
        <v>0</v>
      </c>
      <c r="Q158" s="13">
        <v>0</v>
      </c>
      <c r="R158" s="28">
        <v>0</v>
      </c>
      <c r="S158" s="30">
        <v>0</v>
      </c>
      <c r="T158" s="13">
        <v>0</v>
      </c>
      <c r="U158" s="28">
        <v>2</v>
      </c>
      <c r="V158" s="30">
        <v>19</v>
      </c>
      <c r="W158" s="30">
        <v>90</v>
      </c>
      <c r="X158" s="30">
        <v>132</v>
      </c>
      <c r="Y158" s="30">
        <v>98</v>
      </c>
      <c r="Z158" s="30">
        <v>0</v>
      </c>
      <c r="AA158" s="30">
        <v>40</v>
      </c>
      <c r="AB158" s="13">
        <v>0</v>
      </c>
      <c r="AC158" s="30">
        <v>0</v>
      </c>
      <c r="AD158" s="30">
        <v>75</v>
      </c>
      <c r="AE158" s="30">
        <v>1</v>
      </c>
      <c r="AF158" s="28">
        <v>289</v>
      </c>
      <c r="AG158" s="28">
        <v>0</v>
      </c>
      <c r="AH158" s="30">
        <v>0</v>
      </c>
      <c r="AI158" s="30">
        <v>0</v>
      </c>
      <c r="AJ158" s="13">
        <v>0</v>
      </c>
      <c r="AK158" s="28">
        <v>0</v>
      </c>
      <c r="AL158" s="30">
        <v>1</v>
      </c>
      <c r="AM158" s="30">
        <v>16</v>
      </c>
      <c r="AN158" s="31">
        <v>38</v>
      </c>
      <c r="AO158" s="13">
        <v>80</v>
      </c>
      <c r="AP158" s="30">
        <v>1052</v>
      </c>
      <c r="AQ158" s="13">
        <v>1734</v>
      </c>
      <c r="AR158" s="30">
        <v>0</v>
      </c>
      <c r="AS158" s="30">
        <v>44</v>
      </c>
      <c r="AT158" s="30">
        <v>915</v>
      </c>
      <c r="AU158" s="13">
        <v>165</v>
      </c>
      <c r="AV158" s="13">
        <v>320</v>
      </c>
      <c r="AW158" s="30">
        <v>0</v>
      </c>
      <c r="AX158" s="30">
        <f t="shared" si="37"/>
        <v>0</v>
      </c>
      <c r="AY158" s="30">
        <v>44</v>
      </c>
      <c r="AZ158" s="30">
        <f t="shared" si="38"/>
        <v>22</v>
      </c>
      <c r="BA158" s="30">
        <v>1</v>
      </c>
      <c r="BB158" s="30">
        <v>2</v>
      </c>
      <c r="BC158" s="30">
        <v>0</v>
      </c>
      <c r="BD158" s="30">
        <v>1</v>
      </c>
      <c r="BE158" s="13">
        <v>2</v>
      </c>
      <c r="BF158" s="28">
        <v>2</v>
      </c>
      <c r="BG158" s="13">
        <v>360</v>
      </c>
      <c r="BH158" s="13">
        <v>125</v>
      </c>
      <c r="BI158" s="13">
        <v>0</v>
      </c>
      <c r="BJ158" s="13">
        <v>392</v>
      </c>
      <c r="BK158" s="3"/>
    </row>
    <row r="159" spans="1:63" x14ac:dyDescent="0.2">
      <c r="A159" s="8">
        <v>6311</v>
      </c>
      <c r="B159" s="8" t="s">
        <v>209</v>
      </c>
      <c r="C159" s="30">
        <v>6</v>
      </c>
      <c r="D159" s="28">
        <v>1</v>
      </c>
      <c r="E159" s="30">
        <v>5</v>
      </c>
      <c r="F159" s="30">
        <v>21</v>
      </c>
      <c r="G159" s="30">
        <v>53</v>
      </c>
      <c r="H159" s="30">
        <v>48</v>
      </c>
      <c r="I159" s="30">
        <v>1</v>
      </c>
      <c r="J159" s="30">
        <v>18</v>
      </c>
      <c r="K159" s="30">
        <v>0</v>
      </c>
      <c r="L159" s="30">
        <v>0</v>
      </c>
      <c r="M159" s="28">
        <v>2</v>
      </c>
      <c r="N159" s="30">
        <v>13</v>
      </c>
      <c r="O159" s="30">
        <v>218</v>
      </c>
      <c r="P159" s="30">
        <v>0</v>
      </c>
      <c r="Q159" s="13">
        <v>0</v>
      </c>
      <c r="R159" s="28">
        <v>0</v>
      </c>
      <c r="S159" s="30">
        <v>0</v>
      </c>
      <c r="T159" s="13">
        <v>0</v>
      </c>
      <c r="U159" s="28">
        <v>0</v>
      </c>
      <c r="V159" s="30">
        <v>5</v>
      </c>
      <c r="W159" s="30">
        <v>0</v>
      </c>
      <c r="X159" s="30">
        <v>0</v>
      </c>
      <c r="Y159" s="30">
        <v>0</v>
      </c>
      <c r="Z159" s="30">
        <v>111</v>
      </c>
      <c r="AA159" s="30">
        <v>0</v>
      </c>
      <c r="AB159" s="13">
        <v>0</v>
      </c>
      <c r="AC159" s="30">
        <v>0</v>
      </c>
      <c r="AD159" s="30">
        <v>0</v>
      </c>
      <c r="AE159" s="30">
        <v>0</v>
      </c>
      <c r="AF159" s="28">
        <v>6</v>
      </c>
      <c r="AG159" s="28">
        <v>0</v>
      </c>
      <c r="AH159" s="30">
        <v>0</v>
      </c>
      <c r="AI159" s="30">
        <v>0</v>
      </c>
      <c r="AJ159" s="13">
        <v>0</v>
      </c>
      <c r="AK159" s="28">
        <v>0</v>
      </c>
      <c r="AL159" s="30">
        <v>0</v>
      </c>
      <c r="AM159" s="30">
        <v>0</v>
      </c>
      <c r="AN159" s="31">
        <v>0</v>
      </c>
      <c r="AO159" s="13">
        <v>11</v>
      </c>
      <c r="AP159" s="30">
        <v>180</v>
      </c>
      <c r="AQ159" s="13">
        <v>329</v>
      </c>
      <c r="AR159" s="30">
        <v>0</v>
      </c>
      <c r="AS159" s="30">
        <v>7</v>
      </c>
      <c r="AT159" s="30">
        <v>177</v>
      </c>
      <c r="AU159" s="13">
        <v>111</v>
      </c>
      <c r="AV159" s="13">
        <v>0</v>
      </c>
      <c r="AW159" s="30">
        <v>0</v>
      </c>
      <c r="AX159" s="30">
        <f t="shared" si="37"/>
        <v>0</v>
      </c>
      <c r="AY159" s="30">
        <v>0</v>
      </c>
      <c r="AZ159" s="30">
        <f t="shared" si="38"/>
        <v>0</v>
      </c>
      <c r="BA159" s="30">
        <v>0</v>
      </c>
      <c r="BB159" s="30">
        <v>0</v>
      </c>
      <c r="BC159" s="30">
        <v>0</v>
      </c>
      <c r="BD159" s="30">
        <v>0</v>
      </c>
      <c r="BE159" s="13">
        <v>0</v>
      </c>
      <c r="BF159" s="28">
        <v>0</v>
      </c>
      <c r="BG159" s="13">
        <v>111</v>
      </c>
      <c r="BH159" s="13">
        <v>0</v>
      </c>
      <c r="BI159" s="13">
        <v>0</v>
      </c>
      <c r="BJ159" s="13">
        <v>74</v>
      </c>
      <c r="BK159" s="3"/>
    </row>
    <row r="160" spans="1:63" x14ac:dyDescent="0.2">
      <c r="A160" s="8">
        <v>6312</v>
      </c>
      <c r="B160" s="8" t="s">
        <v>210</v>
      </c>
      <c r="C160" s="30">
        <v>8</v>
      </c>
      <c r="D160" s="28">
        <v>1</v>
      </c>
      <c r="E160" s="30">
        <v>5</v>
      </c>
      <c r="F160" s="30">
        <v>0</v>
      </c>
      <c r="G160" s="30">
        <v>49</v>
      </c>
      <c r="H160" s="30">
        <v>58</v>
      </c>
      <c r="I160" s="30">
        <v>2</v>
      </c>
      <c r="J160" s="30">
        <v>18</v>
      </c>
      <c r="K160" s="30">
        <v>0</v>
      </c>
      <c r="L160" s="30">
        <v>0</v>
      </c>
      <c r="M160" s="28">
        <v>3</v>
      </c>
      <c r="N160" s="30">
        <v>30</v>
      </c>
      <c r="O160" s="30">
        <v>384</v>
      </c>
      <c r="P160" s="30">
        <v>0</v>
      </c>
      <c r="Q160" s="13">
        <v>0</v>
      </c>
      <c r="R160" s="28">
        <v>0</v>
      </c>
      <c r="S160" s="30">
        <v>0</v>
      </c>
      <c r="T160" s="13">
        <v>0</v>
      </c>
      <c r="U160" s="28">
        <v>0</v>
      </c>
      <c r="V160" s="30">
        <v>5</v>
      </c>
      <c r="W160" s="30">
        <v>0</v>
      </c>
      <c r="X160" s="30">
        <v>0</v>
      </c>
      <c r="Y160" s="30">
        <v>0</v>
      </c>
      <c r="Z160" s="30">
        <v>80</v>
      </c>
      <c r="AA160" s="30">
        <v>17</v>
      </c>
      <c r="AB160" s="13">
        <v>0</v>
      </c>
      <c r="AC160" s="30">
        <v>0</v>
      </c>
      <c r="AD160" s="30">
        <v>0</v>
      </c>
      <c r="AE160" s="30">
        <v>0</v>
      </c>
      <c r="AF160" s="28">
        <v>11</v>
      </c>
      <c r="AG160" s="28">
        <v>0</v>
      </c>
      <c r="AH160" s="30">
        <v>0</v>
      </c>
      <c r="AI160" s="30">
        <v>0</v>
      </c>
      <c r="AJ160" s="13">
        <v>0</v>
      </c>
      <c r="AK160" s="28">
        <v>0</v>
      </c>
      <c r="AL160" s="30">
        <v>0</v>
      </c>
      <c r="AM160" s="30">
        <v>0</v>
      </c>
      <c r="AN160" s="31">
        <v>11</v>
      </c>
      <c r="AO160" s="13">
        <v>11</v>
      </c>
      <c r="AP160" s="30">
        <v>245</v>
      </c>
      <c r="AQ160" s="13">
        <v>481</v>
      </c>
      <c r="AR160" s="30">
        <v>0</v>
      </c>
      <c r="AS160" s="30">
        <v>10</v>
      </c>
      <c r="AT160" s="30">
        <v>184</v>
      </c>
      <c r="AU160" s="13">
        <v>179</v>
      </c>
      <c r="AV160" s="13">
        <v>0</v>
      </c>
      <c r="AW160" s="30">
        <v>44</v>
      </c>
      <c r="AX160" s="30">
        <f t="shared" si="37"/>
        <v>22</v>
      </c>
      <c r="AY160" s="30">
        <v>0</v>
      </c>
      <c r="AZ160" s="30">
        <f t="shared" si="38"/>
        <v>0</v>
      </c>
      <c r="BA160" s="30">
        <v>4</v>
      </c>
      <c r="BB160" s="30">
        <v>0</v>
      </c>
      <c r="BC160" s="30">
        <v>0</v>
      </c>
      <c r="BD160" s="30">
        <v>0</v>
      </c>
      <c r="BE160" s="13">
        <v>2</v>
      </c>
      <c r="BF160" s="28">
        <v>0</v>
      </c>
      <c r="BG160" s="13">
        <v>126</v>
      </c>
      <c r="BH160" s="13">
        <v>53</v>
      </c>
      <c r="BI160" s="13">
        <v>0</v>
      </c>
      <c r="BJ160" s="13">
        <v>86</v>
      </c>
      <c r="BK160" s="3"/>
    </row>
    <row r="161" spans="1:63" s="35" customFormat="1" x14ac:dyDescent="0.2">
      <c r="A161" s="32">
        <v>6398</v>
      </c>
      <c r="B161" s="32"/>
      <c r="C161" s="33"/>
      <c r="D161" s="34">
        <f t="shared" ref="D161:AG161" si="42">SUM(D149:D160)</f>
        <v>75</v>
      </c>
      <c r="E161" s="34">
        <f t="shared" si="42"/>
        <v>296</v>
      </c>
      <c r="F161" s="34">
        <f>SUM(F149:F160)</f>
        <v>596</v>
      </c>
      <c r="G161" s="34">
        <f t="shared" si="42"/>
        <v>3669</v>
      </c>
      <c r="H161" s="34">
        <f t="shared" si="42"/>
        <v>3162</v>
      </c>
      <c r="I161" s="34">
        <f t="shared" si="42"/>
        <v>48</v>
      </c>
      <c r="J161" s="34">
        <f t="shared" si="42"/>
        <v>840</v>
      </c>
      <c r="K161" s="34">
        <f t="shared" si="42"/>
        <v>0</v>
      </c>
      <c r="L161" s="34">
        <f t="shared" si="42"/>
        <v>0</v>
      </c>
      <c r="M161" s="34">
        <f t="shared" si="42"/>
        <v>94</v>
      </c>
      <c r="N161" s="34">
        <f t="shared" si="42"/>
        <v>998</v>
      </c>
      <c r="O161" s="34">
        <f t="shared" si="42"/>
        <v>19195</v>
      </c>
      <c r="P161" s="34">
        <f t="shared" si="42"/>
        <v>8</v>
      </c>
      <c r="Q161" s="34">
        <f t="shared" si="42"/>
        <v>193</v>
      </c>
      <c r="R161" s="34">
        <f t="shared" si="42"/>
        <v>1</v>
      </c>
      <c r="S161" s="34">
        <f t="shared" si="42"/>
        <v>15</v>
      </c>
      <c r="T161" s="34">
        <f t="shared" si="42"/>
        <v>330</v>
      </c>
      <c r="U161" s="34">
        <f t="shared" si="42"/>
        <v>6</v>
      </c>
      <c r="V161" s="34">
        <f t="shared" si="42"/>
        <v>95.5</v>
      </c>
      <c r="W161" s="34">
        <f t="shared" si="42"/>
        <v>188</v>
      </c>
      <c r="X161" s="34">
        <f t="shared" si="42"/>
        <v>384</v>
      </c>
      <c r="Y161" s="34">
        <f t="shared" si="42"/>
        <v>695</v>
      </c>
      <c r="Z161" s="34">
        <f t="shared" si="42"/>
        <v>405</v>
      </c>
      <c r="AA161" s="34">
        <f t="shared" si="42"/>
        <v>143</v>
      </c>
      <c r="AB161" s="34">
        <f t="shared" si="42"/>
        <v>47</v>
      </c>
      <c r="AC161" s="34">
        <f t="shared" si="42"/>
        <v>14</v>
      </c>
      <c r="AD161" s="34">
        <f t="shared" si="42"/>
        <v>342</v>
      </c>
      <c r="AE161" s="34">
        <f t="shared" si="42"/>
        <v>31</v>
      </c>
      <c r="AF161" s="34">
        <f t="shared" si="42"/>
        <v>754</v>
      </c>
      <c r="AG161" s="34">
        <f t="shared" si="42"/>
        <v>0</v>
      </c>
      <c r="AH161" s="34">
        <f t="shared" ref="AH161:BI161" si="43">SUM(AH149:AH160)</f>
        <v>1.5</v>
      </c>
      <c r="AI161" s="34">
        <f t="shared" si="43"/>
        <v>24</v>
      </c>
      <c r="AJ161" s="34">
        <f t="shared" si="43"/>
        <v>0</v>
      </c>
      <c r="AK161" s="34">
        <f t="shared" si="43"/>
        <v>1</v>
      </c>
      <c r="AL161" s="34">
        <f t="shared" si="43"/>
        <v>11</v>
      </c>
      <c r="AM161" s="34">
        <f t="shared" si="43"/>
        <v>265</v>
      </c>
      <c r="AN161" s="34">
        <f t="shared" si="43"/>
        <v>452</v>
      </c>
      <c r="AO161" s="34">
        <f t="shared" si="43"/>
        <v>739</v>
      </c>
      <c r="AP161" s="34">
        <f t="shared" si="43"/>
        <v>12823</v>
      </c>
      <c r="AQ161" s="34">
        <f t="shared" si="43"/>
        <v>21550</v>
      </c>
      <c r="AR161" s="34">
        <f t="shared" si="43"/>
        <v>0</v>
      </c>
      <c r="AS161" s="34">
        <f t="shared" si="43"/>
        <v>404</v>
      </c>
      <c r="AT161" s="34">
        <f t="shared" si="43"/>
        <v>8970</v>
      </c>
      <c r="AU161" s="34">
        <f t="shared" si="43"/>
        <v>4420</v>
      </c>
      <c r="AV161" s="34">
        <f t="shared" si="43"/>
        <v>1276</v>
      </c>
      <c r="AW161" s="34">
        <f t="shared" si="43"/>
        <v>56</v>
      </c>
      <c r="AX161" s="34">
        <f t="shared" si="43"/>
        <v>28</v>
      </c>
      <c r="AY161" s="34">
        <f>SUM(AY149:AY160)</f>
        <v>190</v>
      </c>
      <c r="AZ161" s="34">
        <f>SUM(AZ149:AZ160)</f>
        <v>95</v>
      </c>
      <c r="BA161" s="34">
        <f t="shared" si="43"/>
        <v>8</v>
      </c>
      <c r="BB161" s="34">
        <f t="shared" si="43"/>
        <v>8</v>
      </c>
      <c r="BC161" s="34">
        <f t="shared" si="43"/>
        <v>3</v>
      </c>
      <c r="BD161" s="34">
        <f t="shared" si="43"/>
        <v>3</v>
      </c>
      <c r="BE161" s="34">
        <f t="shared" si="43"/>
        <v>10</v>
      </c>
      <c r="BF161" s="34">
        <f>SUM(BF149:BF160)</f>
        <v>139</v>
      </c>
      <c r="BG161" s="34">
        <f t="shared" si="43"/>
        <v>2060</v>
      </c>
      <c r="BH161" s="34">
        <f t="shared" si="43"/>
        <v>3656</v>
      </c>
      <c r="BI161" s="34">
        <f t="shared" si="43"/>
        <v>325</v>
      </c>
      <c r="BJ161" s="34">
        <f t="shared" ref="BJ161" si="44">SUM(BJ149:BJ160)</f>
        <v>4762</v>
      </c>
    </row>
    <row r="162" spans="1:63" x14ac:dyDescent="0.2">
      <c r="A162" s="7">
        <v>6399</v>
      </c>
      <c r="B162" s="7" t="s">
        <v>211</v>
      </c>
      <c r="C162" s="3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30">
        <f t="shared" si="37"/>
        <v>0</v>
      </c>
      <c r="AY162" s="28"/>
      <c r="AZ162" s="30">
        <f t="shared" si="38"/>
        <v>0</v>
      </c>
      <c r="BA162" s="28"/>
      <c r="BB162" s="28"/>
      <c r="BC162" s="28"/>
      <c r="BD162" s="28"/>
      <c r="BE162" s="28"/>
      <c r="BF162" s="28"/>
      <c r="BG162" s="28"/>
      <c r="BH162" s="28"/>
      <c r="BI162" s="28"/>
      <c r="BJ162" s="13">
        <v>0</v>
      </c>
      <c r="BK162" s="3"/>
    </row>
    <row r="163" spans="1:63" x14ac:dyDescent="0.2">
      <c r="A163" s="8">
        <v>6401</v>
      </c>
      <c r="B163" s="8" t="s">
        <v>212</v>
      </c>
      <c r="C163" s="30">
        <v>5</v>
      </c>
      <c r="D163" s="28">
        <v>1</v>
      </c>
      <c r="E163" s="30">
        <v>5</v>
      </c>
      <c r="F163" s="30">
        <v>0</v>
      </c>
      <c r="G163" s="30">
        <v>67</v>
      </c>
      <c r="H163" s="30">
        <v>79</v>
      </c>
      <c r="I163" s="30">
        <v>0</v>
      </c>
      <c r="J163" s="30">
        <v>0</v>
      </c>
      <c r="K163" s="30">
        <v>0</v>
      </c>
      <c r="L163" s="30">
        <v>0</v>
      </c>
      <c r="M163" s="28">
        <v>2</v>
      </c>
      <c r="N163" s="30">
        <v>23</v>
      </c>
      <c r="O163" s="30">
        <v>391</v>
      </c>
      <c r="P163" s="30">
        <v>0</v>
      </c>
      <c r="Q163" s="13">
        <v>0</v>
      </c>
      <c r="R163" s="28">
        <v>0</v>
      </c>
      <c r="S163" s="30">
        <v>0</v>
      </c>
      <c r="T163" s="13">
        <v>0</v>
      </c>
      <c r="U163" s="28">
        <v>0</v>
      </c>
      <c r="V163" s="30">
        <v>1</v>
      </c>
      <c r="W163" s="30">
        <v>0</v>
      </c>
      <c r="X163" s="30">
        <v>0</v>
      </c>
      <c r="Y163" s="30">
        <v>30</v>
      </c>
      <c r="Z163" s="30">
        <v>0</v>
      </c>
      <c r="AA163" s="30">
        <v>0</v>
      </c>
      <c r="AB163" s="13">
        <v>0</v>
      </c>
      <c r="AC163" s="30">
        <v>0</v>
      </c>
      <c r="AD163" s="30">
        <v>0</v>
      </c>
      <c r="AE163" s="30">
        <v>0</v>
      </c>
      <c r="AF163" s="28">
        <v>12</v>
      </c>
      <c r="AG163" s="28">
        <v>0</v>
      </c>
      <c r="AH163" s="30">
        <v>0</v>
      </c>
      <c r="AI163" s="30">
        <v>0</v>
      </c>
      <c r="AJ163" s="13">
        <v>0</v>
      </c>
      <c r="AK163" s="28">
        <v>0</v>
      </c>
      <c r="AL163" s="30">
        <v>0</v>
      </c>
      <c r="AM163" s="30">
        <v>0</v>
      </c>
      <c r="AN163" s="31">
        <v>33</v>
      </c>
      <c r="AO163" s="13">
        <v>39</v>
      </c>
      <c r="AP163" s="30">
        <v>240</v>
      </c>
      <c r="AQ163" s="13">
        <v>421</v>
      </c>
      <c r="AR163" s="30">
        <v>0</v>
      </c>
      <c r="AS163" s="30">
        <v>9</v>
      </c>
      <c r="AT163" s="30">
        <v>212</v>
      </c>
      <c r="AU163" s="13">
        <v>107</v>
      </c>
      <c r="AV163" s="13">
        <v>30</v>
      </c>
      <c r="AW163" s="30">
        <v>0</v>
      </c>
      <c r="AX163" s="30">
        <f t="shared" si="37"/>
        <v>0</v>
      </c>
      <c r="AY163" s="30">
        <v>0</v>
      </c>
      <c r="AZ163" s="30">
        <f t="shared" si="38"/>
        <v>0</v>
      </c>
      <c r="BA163" s="30">
        <v>0</v>
      </c>
      <c r="BB163" s="30">
        <v>0</v>
      </c>
      <c r="BC163" s="30">
        <v>1</v>
      </c>
      <c r="BD163" s="30">
        <v>0</v>
      </c>
      <c r="BE163" s="13">
        <v>0</v>
      </c>
      <c r="BF163" s="28">
        <v>0</v>
      </c>
      <c r="BG163" s="13">
        <v>43</v>
      </c>
      <c r="BH163" s="13">
        <v>94</v>
      </c>
      <c r="BI163" s="13">
        <v>0</v>
      </c>
      <c r="BJ163" s="13">
        <v>107</v>
      </c>
      <c r="BK163" s="3"/>
    </row>
    <row r="164" spans="1:63" x14ac:dyDescent="0.2">
      <c r="A164" s="8">
        <v>6402</v>
      </c>
      <c r="B164" s="8" t="s">
        <v>213</v>
      </c>
      <c r="C164" s="30">
        <v>7</v>
      </c>
      <c r="D164" s="28">
        <v>1</v>
      </c>
      <c r="E164" s="30">
        <v>2</v>
      </c>
      <c r="F164" s="30">
        <v>7</v>
      </c>
      <c r="G164" s="30">
        <v>8</v>
      </c>
      <c r="H164" s="30">
        <v>11</v>
      </c>
      <c r="I164" s="30">
        <v>0</v>
      </c>
      <c r="J164" s="30">
        <v>0</v>
      </c>
      <c r="K164" s="30">
        <v>0</v>
      </c>
      <c r="L164" s="30">
        <v>0</v>
      </c>
      <c r="M164" s="28">
        <v>1</v>
      </c>
      <c r="N164" s="30">
        <v>7</v>
      </c>
      <c r="O164" s="30">
        <v>78</v>
      </c>
      <c r="P164" s="30">
        <v>0</v>
      </c>
      <c r="Q164" s="13">
        <v>0</v>
      </c>
      <c r="R164" s="28">
        <v>0</v>
      </c>
      <c r="S164" s="30">
        <v>0</v>
      </c>
      <c r="T164" s="13">
        <v>0</v>
      </c>
      <c r="U164" s="28">
        <v>0</v>
      </c>
      <c r="V164" s="30">
        <v>2</v>
      </c>
      <c r="W164" s="30">
        <v>0</v>
      </c>
      <c r="X164" s="30">
        <v>0</v>
      </c>
      <c r="Y164" s="30">
        <v>0</v>
      </c>
      <c r="Z164" s="30">
        <v>0</v>
      </c>
      <c r="AA164" s="30">
        <v>27</v>
      </c>
      <c r="AB164" s="13">
        <v>0</v>
      </c>
      <c r="AC164" s="30">
        <v>0</v>
      </c>
      <c r="AD164" s="30">
        <v>0</v>
      </c>
      <c r="AE164" s="30">
        <v>0</v>
      </c>
      <c r="AF164" s="28">
        <v>11</v>
      </c>
      <c r="AG164" s="28">
        <v>0</v>
      </c>
      <c r="AH164" s="30">
        <v>0</v>
      </c>
      <c r="AI164" s="30">
        <v>0</v>
      </c>
      <c r="AJ164" s="13">
        <v>0</v>
      </c>
      <c r="AK164" s="28">
        <v>0</v>
      </c>
      <c r="AL164" s="30">
        <v>0</v>
      </c>
      <c r="AM164" s="30">
        <v>0</v>
      </c>
      <c r="AN164" s="31">
        <v>9</v>
      </c>
      <c r="AO164" s="13">
        <v>9</v>
      </c>
      <c r="AP164" s="30">
        <v>45</v>
      </c>
      <c r="AQ164" s="13">
        <v>105</v>
      </c>
      <c r="AR164" s="30">
        <v>0</v>
      </c>
      <c r="AS164" s="30">
        <v>3</v>
      </c>
      <c r="AT164" s="30">
        <v>57</v>
      </c>
      <c r="AU164" s="13">
        <v>38</v>
      </c>
      <c r="AV164" s="13">
        <v>0</v>
      </c>
      <c r="AW164" s="30">
        <v>0</v>
      </c>
      <c r="AX164" s="30">
        <f t="shared" si="37"/>
        <v>0</v>
      </c>
      <c r="AY164" s="30">
        <v>0</v>
      </c>
      <c r="AZ164" s="30">
        <f t="shared" si="38"/>
        <v>0</v>
      </c>
      <c r="BA164" s="30">
        <v>0</v>
      </c>
      <c r="BB164" s="30">
        <v>1</v>
      </c>
      <c r="BC164" s="30">
        <v>2</v>
      </c>
      <c r="BD164" s="30">
        <v>0</v>
      </c>
      <c r="BE164" s="13">
        <v>0</v>
      </c>
      <c r="BF164" s="28">
        <v>0</v>
      </c>
      <c r="BG164" s="13">
        <v>38</v>
      </c>
      <c r="BH164" s="13">
        <v>0</v>
      </c>
      <c r="BI164" s="13">
        <v>0</v>
      </c>
      <c r="BJ164" s="13">
        <v>19</v>
      </c>
      <c r="BK164" s="3"/>
    </row>
    <row r="165" spans="1:63" x14ac:dyDescent="0.2">
      <c r="A165" s="8">
        <v>6403</v>
      </c>
      <c r="B165" s="8" t="s">
        <v>214</v>
      </c>
      <c r="C165" s="30">
        <v>7</v>
      </c>
      <c r="D165" s="28">
        <v>1</v>
      </c>
      <c r="E165" s="30">
        <v>1</v>
      </c>
      <c r="F165" s="30">
        <v>0</v>
      </c>
      <c r="G165" s="30">
        <v>3</v>
      </c>
      <c r="H165" s="30">
        <v>8</v>
      </c>
      <c r="I165" s="30">
        <v>0</v>
      </c>
      <c r="J165" s="30">
        <v>0</v>
      </c>
      <c r="K165" s="30">
        <v>0</v>
      </c>
      <c r="L165" s="30">
        <v>0</v>
      </c>
      <c r="M165" s="28">
        <v>1</v>
      </c>
      <c r="N165" s="30">
        <v>4</v>
      </c>
      <c r="O165" s="30">
        <v>19</v>
      </c>
      <c r="P165" s="30">
        <v>0</v>
      </c>
      <c r="Q165" s="13">
        <v>0</v>
      </c>
      <c r="R165" s="28">
        <v>0</v>
      </c>
      <c r="S165" s="30">
        <v>0</v>
      </c>
      <c r="T165" s="13">
        <v>0</v>
      </c>
      <c r="U165" s="28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13">
        <v>0</v>
      </c>
      <c r="AC165" s="30">
        <v>0</v>
      </c>
      <c r="AD165" s="30">
        <v>0</v>
      </c>
      <c r="AE165" s="30">
        <v>0</v>
      </c>
      <c r="AF165" s="28">
        <v>0</v>
      </c>
      <c r="AG165" s="28">
        <v>0</v>
      </c>
      <c r="AH165" s="30">
        <v>0</v>
      </c>
      <c r="AI165" s="30">
        <v>0</v>
      </c>
      <c r="AJ165" s="13">
        <v>0</v>
      </c>
      <c r="AK165" s="28">
        <v>0</v>
      </c>
      <c r="AL165" s="30">
        <v>0</v>
      </c>
      <c r="AM165" s="30">
        <v>0</v>
      </c>
      <c r="AN165" s="31">
        <v>0</v>
      </c>
      <c r="AO165" s="13">
        <v>2</v>
      </c>
      <c r="AP165" s="30">
        <v>18</v>
      </c>
      <c r="AQ165" s="13">
        <v>19</v>
      </c>
      <c r="AR165" s="30">
        <v>0</v>
      </c>
      <c r="AS165" s="30">
        <v>1</v>
      </c>
      <c r="AT165" s="30">
        <v>10</v>
      </c>
      <c r="AU165" s="13">
        <v>0</v>
      </c>
      <c r="AV165" s="13">
        <v>0</v>
      </c>
      <c r="AW165" s="30">
        <v>0</v>
      </c>
      <c r="AX165" s="30">
        <f t="shared" si="37"/>
        <v>0</v>
      </c>
      <c r="AY165" s="30">
        <v>0</v>
      </c>
      <c r="AZ165" s="30">
        <f t="shared" si="38"/>
        <v>0</v>
      </c>
      <c r="BA165" s="30">
        <v>0</v>
      </c>
      <c r="BB165" s="30">
        <v>1</v>
      </c>
      <c r="BC165" s="30">
        <v>0</v>
      </c>
      <c r="BD165" s="30">
        <v>0</v>
      </c>
      <c r="BE165" s="13">
        <v>0</v>
      </c>
      <c r="BF165" s="28">
        <v>0</v>
      </c>
      <c r="BG165" s="13">
        <v>0</v>
      </c>
      <c r="BH165" s="13">
        <v>0</v>
      </c>
      <c r="BI165" s="13">
        <v>0</v>
      </c>
      <c r="BJ165" s="13">
        <v>8</v>
      </c>
      <c r="BK165" s="3"/>
    </row>
    <row r="166" spans="1:63" x14ac:dyDescent="0.2">
      <c r="A166" s="8">
        <v>6404</v>
      </c>
      <c r="B166" s="8" t="s">
        <v>215</v>
      </c>
      <c r="C166" s="30">
        <v>1</v>
      </c>
      <c r="D166" s="28">
        <v>15</v>
      </c>
      <c r="E166" s="30">
        <v>115</v>
      </c>
      <c r="F166" s="30">
        <v>314</v>
      </c>
      <c r="G166" s="30">
        <f>1428+20</f>
        <v>1448</v>
      </c>
      <c r="H166" s="30">
        <v>1232</v>
      </c>
      <c r="I166" s="30">
        <v>8</v>
      </c>
      <c r="J166" s="30">
        <v>134</v>
      </c>
      <c r="K166" s="30">
        <v>0</v>
      </c>
      <c r="L166" s="30">
        <v>0</v>
      </c>
      <c r="M166" s="28">
        <v>21</v>
      </c>
      <c r="N166" s="30">
        <v>310</v>
      </c>
      <c r="O166" s="30">
        <f>6571+20</f>
        <v>6591</v>
      </c>
      <c r="P166" s="30">
        <v>0</v>
      </c>
      <c r="Q166" s="13">
        <v>0</v>
      </c>
      <c r="R166" s="28">
        <v>1</v>
      </c>
      <c r="S166" s="30">
        <v>8</v>
      </c>
      <c r="T166" s="13">
        <f>145+10</f>
        <v>155</v>
      </c>
      <c r="U166" s="28">
        <v>0</v>
      </c>
      <c r="V166" s="30">
        <f>18+1</f>
        <v>19</v>
      </c>
      <c r="W166" s="30">
        <v>21</v>
      </c>
      <c r="X166" s="30">
        <v>0</v>
      </c>
      <c r="Y166" s="30">
        <f>148+20</f>
        <v>168</v>
      </c>
      <c r="Z166" s="30">
        <v>204</v>
      </c>
      <c r="AA166" s="30">
        <v>27</v>
      </c>
      <c r="AB166" s="13">
        <v>0</v>
      </c>
      <c r="AC166" s="30">
        <v>0</v>
      </c>
      <c r="AD166" s="30">
        <v>0</v>
      </c>
      <c r="AE166" s="30">
        <v>6</v>
      </c>
      <c r="AF166" s="28">
        <v>44</v>
      </c>
      <c r="AG166" s="28">
        <v>0</v>
      </c>
      <c r="AH166" s="30">
        <v>0</v>
      </c>
      <c r="AI166" s="30">
        <v>0</v>
      </c>
      <c r="AJ166" s="13">
        <v>0</v>
      </c>
      <c r="AK166" s="28">
        <v>1</v>
      </c>
      <c r="AL166" s="30">
        <v>2</v>
      </c>
      <c r="AM166" s="30">
        <v>54</v>
      </c>
      <c r="AN166" s="31">
        <v>223</v>
      </c>
      <c r="AO166" s="13">
        <v>311</v>
      </c>
      <c r="AP166" s="30">
        <f>4551+20</f>
        <v>4571</v>
      </c>
      <c r="AQ166" s="13">
        <f>7100+50</f>
        <v>7150</v>
      </c>
      <c r="AR166" s="30">
        <v>2</v>
      </c>
      <c r="AS166" s="30">
        <v>111</v>
      </c>
      <c r="AT166" s="30">
        <v>2488</v>
      </c>
      <c r="AU166" s="13">
        <v>1369</v>
      </c>
      <c r="AV166" s="13">
        <f>233+20</f>
        <v>253</v>
      </c>
      <c r="AW166" s="30">
        <v>0</v>
      </c>
      <c r="AX166" s="30">
        <f t="shared" si="37"/>
        <v>0</v>
      </c>
      <c r="AY166" s="30">
        <v>21</v>
      </c>
      <c r="AZ166" s="30">
        <f t="shared" si="38"/>
        <v>10.5</v>
      </c>
      <c r="BA166" s="30">
        <v>1</v>
      </c>
      <c r="BB166" s="30">
        <v>1</v>
      </c>
      <c r="BC166" s="30">
        <v>0</v>
      </c>
      <c r="BD166" s="30">
        <v>3</v>
      </c>
      <c r="BE166" s="13">
        <v>3</v>
      </c>
      <c r="BF166" s="28">
        <v>30</v>
      </c>
      <c r="BG166" s="13">
        <f>518+50</f>
        <v>568</v>
      </c>
      <c r="BH166" s="13">
        <v>1083</v>
      </c>
      <c r="BI166" s="13">
        <v>0</v>
      </c>
      <c r="BJ166" s="13">
        <v>1863</v>
      </c>
      <c r="BK166" s="3"/>
    </row>
    <row r="167" spans="1:63" x14ac:dyDescent="0.2">
      <c r="A167" s="8">
        <v>6405</v>
      </c>
      <c r="B167" s="8" t="s">
        <v>216</v>
      </c>
      <c r="C167" s="30">
        <v>3</v>
      </c>
      <c r="D167" s="28">
        <v>3</v>
      </c>
      <c r="E167" s="30">
        <v>20</v>
      </c>
      <c r="F167" s="30">
        <v>49</v>
      </c>
      <c r="G167" s="30">
        <v>285</v>
      </c>
      <c r="H167" s="30">
        <v>225</v>
      </c>
      <c r="I167" s="30">
        <v>1</v>
      </c>
      <c r="J167" s="30">
        <v>12</v>
      </c>
      <c r="K167" s="30">
        <v>0</v>
      </c>
      <c r="L167" s="30">
        <v>0</v>
      </c>
      <c r="M167" s="28">
        <v>6</v>
      </c>
      <c r="N167" s="30">
        <v>55</v>
      </c>
      <c r="O167" s="30">
        <v>1067</v>
      </c>
      <c r="P167" s="30">
        <v>0</v>
      </c>
      <c r="Q167" s="13">
        <v>0</v>
      </c>
      <c r="R167" s="28">
        <v>0</v>
      </c>
      <c r="S167" s="30">
        <v>0</v>
      </c>
      <c r="T167" s="13">
        <v>0</v>
      </c>
      <c r="U167" s="28">
        <v>0</v>
      </c>
      <c r="V167" s="30">
        <v>3</v>
      </c>
      <c r="W167" s="30">
        <v>0</v>
      </c>
      <c r="X167" s="30">
        <v>0</v>
      </c>
      <c r="Y167" s="30">
        <v>59</v>
      </c>
      <c r="Z167" s="30">
        <v>0</v>
      </c>
      <c r="AA167" s="30">
        <v>0</v>
      </c>
      <c r="AB167" s="13">
        <v>0</v>
      </c>
      <c r="AC167" s="30">
        <v>0</v>
      </c>
      <c r="AD167" s="30">
        <v>0</v>
      </c>
      <c r="AE167" s="30">
        <v>1</v>
      </c>
      <c r="AF167" s="28">
        <v>11</v>
      </c>
      <c r="AG167" s="28">
        <v>0</v>
      </c>
      <c r="AH167" s="30">
        <v>0</v>
      </c>
      <c r="AI167" s="30">
        <v>0</v>
      </c>
      <c r="AJ167" s="13">
        <v>0</v>
      </c>
      <c r="AK167" s="28">
        <v>0</v>
      </c>
      <c r="AL167" s="30">
        <v>3</v>
      </c>
      <c r="AM167" s="30">
        <v>22</v>
      </c>
      <c r="AN167" s="31">
        <v>25</v>
      </c>
      <c r="AO167" s="13">
        <v>60</v>
      </c>
      <c r="AP167" s="30">
        <v>740</v>
      </c>
      <c r="AQ167" s="13">
        <v>1126</v>
      </c>
      <c r="AR167" s="30">
        <v>0</v>
      </c>
      <c r="AS167" s="30">
        <v>17</v>
      </c>
      <c r="AT167" s="30">
        <v>386</v>
      </c>
      <c r="AU167" s="13">
        <v>140</v>
      </c>
      <c r="AV167" s="13">
        <v>60</v>
      </c>
      <c r="AW167" s="30">
        <v>0</v>
      </c>
      <c r="AX167" s="30">
        <f t="shared" si="37"/>
        <v>0</v>
      </c>
      <c r="AY167" s="30">
        <v>0</v>
      </c>
      <c r="AZ167" s="30">
        <f t="shared" si="38"/>
        <v>0</v>
      </c>
      <c r="BA167" s="30">
        <v>0</v>
      </c>
      <c r="BB167" s="30">
        <v>0</v>
      </c>
      <c r="BC167" s="30">
        <v>0</v>
      </c>
      <c r="BD167" s="30">
        <v>0</v>
      </c>
      <c r="BE167" s="13">
        <v>0</v>
      </c>
      <c r="BF167" s="28">
        <v>4</v>
      </c>
      <c r="BG167" s="13">
        <v>71</v>
      </c>
      <c r="BH167" s="13">
        <v>129</v>
      </c>
      <c r="BI167" s="13">
        <v>0</v>
      </c>
      <c r="BJ167" s="13">
        <v>327</v>
      </c>
      <c r="BK167" s="3"/>
    </row>
    <row r="168" spans="1:63" x14ac:dyDescent="0.2">
      <c r="A168" s="8">
        <v>6406</v>
      </c>
      <c r="B168" s="8" t="s">
        <v>217</v>
      </c>
      <c r="C168" s="30">
        <v>7</v>
      </c>
      <c r="D168" s="28">
        <v>1</v>
      </c>
      <c r="E168" s="30">
        <v>4</v>
      </c>
      <c r="F168" s="30">
        <v>19</v>
      </c>
      <c r="G168" s="30">
        <v>26</v>
      </c>
      <c r="H168" s="30">
        <v>41</v>
      </c>
      <c r="I168" s="30">
        <v>0</v>
      </c>
      <c r="J168" s="30">
        <v>0</v>
      </c>
      <c r="K168" s="30">
        <v>0</v>
      </c>
      <c r="L168" s="30">
        <v>0</v>
      </c>
      <c r="M168" s="28">
        <v>1</v>
      </c>
      <c r="N168" s="30">
        <v>13</v>
      </c>
      <c r="O168" s="30">
        <v>252</v>
      </c>
      <c r="P168" s="30">
        <v>0</v>
      </c>
      <c r="Q168" s="13">
        <v>0</v>
      </c>
      <c r="R168" s="28">
        <v>0</v>
      </c>
      <c r="S168" s="30">
        <v>0</v>
      </c>
      <c r="T168" s="13">
        <v>0</v>
      </c>
      <c r="U168" s="28">
        <v>0</v>
      </c>
      <c r="V168" s="30">
        <v>1</v>
      </c>
      <c r="W168" s="30">
        <v>0</v>
      </c>
      <c r="X168" s="30">
        <v>0</v>
      </c>
      <c r="Y168" s="30">
        <v>0</v>
      </c>
      <c r="Z168" s="30">
        <v>10</v>
      </c>
      <c r="AA168" s="30">
        <v>0</v>
      </c>
      <c r="AB168" s="13">
        <v>0</v>
      </c>
      <c r="AC168" s="30">
        <v>0</v>
      </c>
      <c r="AD168" s="30">
        <v>0</v>
      </c>
      <c r="AE168" s="30">
        <v>0</v>
      </c>
      <c r="AF168" s="28">
        <v>11</v>
      </c>
      <c r="AG168" s="28">
        <v>0</v>
      </c>
      <c r="AH168" s="30">
        <v>0</v>
      </c>
      <c r="AI168" s="30">
        <v>0</v>
      </c>
      <c r="AJ168" s="13">
        <v>0</v>
      </c>
      <c r="AK168" s="28">
        <v>0</v>
      </c>
      <c r="AL168" s="30">
        <v>0</v>
      </c>
      <c r="AM168" s="30">
        <v>0</v>
      </c>
      <c r="AN168" s="31">
        <v>12</v>
      </c>
      <c r="AO168" s="13">
        <v>16</v>
      </c>
      <c r="AP168" s="30">
        <v>131</v>
      </c>
      <c r="AQ168" s="13">
        <v>262</v>
      </c>
      <c r="AR168" s="30">
        <v>0</v>
      </c>
      <c r="AS168" s="30">
        <v>6</v>
      </c>
      <c r="AT168" s="30">
        <v>130</v>
      </c>
      <c r="AU168" s="13">
        <v>94</v>
      </c>
      <c r="AV168" s="13">
        <v>0</v>
      </c>
      <c r="AW168" s="30">
        <v>0</v>
      </c>
      <c r="AX168" s="30">
        <f t="shared" si="37"/>
        <v>0</v>
      </c>
      <c r="AY168" s="30">
        <v>0</v>
      </c>
      <c r="AZ168" s="30">
        <f t="shared" si="38"/>
        <v>0</v>
      </c>
      <c r="BA168" s="30">
        <v>0</v>
      </c>
      <c r="BB168" s="30">
        <v>1</v>
      </c>
      <c r="BC168" s="30">
        <v>0</v>
      </c>
      <c r="BD168" s="30">
        <v>0</v>
      </c>
      <c r="BE168" s="13">
        <v>0</v>
      </c>
      <c r="BF168" s="28">
        <v>1</v>
      </c>
      <c r="BG168" s="13">
        <v>36</v>
      </c>
      <c r="BH168" s="13">
        <v>58</v>
      </c>
      <c r="BI168" s="13">
        <v>0</v>
      </c>
      <c r="BJ168" s="13">
        <v>57</v>
      </c>
      <c r="BK168" s="3"/>
    </row>
    <row r="169" spans="1:63" s="35" customFormat="1" x14ac:dyDescent="0.2">
      <c r="A169" s="32">
        <v>6498</v>
      </c>
      <c r="B169" s="32"/>
      <c r="C169" s="33"/>
      <c r="D169" s="34">
        <f t="shared" ref="D169:AG169" si="45">SUM(D163:D168)</f>
        <v>22</v>
      </c>
      <c r="E169" s="34">
        <f t="shared" si="45"/>
        <v>147</v>
      </c>
      <c r="F169" s="34">
        <f>SUM(F163:F168)</f>
        <v>389</v>
      </c>
      <c r="G169" s="34">
        <f t="shared" si="45"/>
        <v>1837</v>
      </c>
      <c r="H169" s="34">
        <f t="shared" si="45"/>
        <v>1596</v>
      </c>
      <c r="I169" s="34">
        <f t="shared" si="45"/>
        <v>9</v>
      </c>
      <c r="J169" s="34">
        <f t="shared" si="45"/>
        <v>146</v>
      </c>
      <c r="K169" s="34">
        <f t="shared" si="45"/>
        <v>0</v>
      </c>
      <c r="L169" s="34">
        <f t="shared" si="45"/>
        <v>0</v>
      </c>
      <c r="M169" s="34">
        <f t="shared" si="45"/>
        <v>32</v>
      </c>
      <c r="N169" s="34">
        <f t="shared" si="45"/>
        <v>412</v>
      </c>
      <c r="O169" s="34">
        <f t="shared" si="45"/>
        <v>8398</v>
      </c>
      <c r="P169" s="34">
        <f t="shared" si="45"/>
        <v>0</v>
      </c>
      <c r="Q169" s="34">
        <f t="shared" si="45"/>
        <v>0</v>
      </c>
      <c r="R169" s="34">
        <f t="shared" si="45"/>
        <v>1</v>
      </c>
      <c r="S169" s="34">
        <f t="shared" si="45"/>
        <v>8</v>
      </c>
      <c r="T169" s="34">
        <f t="shared" si="45"/>
        <v>155</v>
      </c>
      <c r="U169" s="34">
        <f t="shared" si="45"/>
        <v>0</v>
      </c>
      <c r="V169" s="34">
        <f t="shared" si="45"/>
        <v>26</v>
      </c>
      <c r="W169" s="34">
        <f t="shared" si="45"/>
        <v>21</v>
      </c>
      <c r="X169" s="34">
        <f t="shared" si="45"/>
        <v>0</v>
      </c>
      <c r="Y169" s="34">
        <f t="shared" si="45"/>
        <v>257</v>
      </c>
      <c r="Z169" s="34">
        <f t="shared" si="45"/>
        <v>214</v>
      </c>
      <c r="AA169" s="34">
        <f t="shared" si="45"/>
        <v>54</v>
      </c>
      <c r="AB169" s="34">
        <f t="shared" si="45"/>
        <v>0</v>
      </c>
      <c r="AC169" s="34">
        <f t="shared" si="45"/>
        <v>0</v>
      </c>
      <c r="AD169" s="34">
        <f t="shared" si="45"/>
        <v>0</v>
      </c>
      <c r="AE169" s="34">
        <f t="shared" si="45"/>
        <v>7</v>
      </c>
      <c r="AF169" s="34">
        <f t="shared" si="45"/>
        <v>89</v>
      </c>
      <c r="AG169" s="34">
        <f t="shared" si="45"/>
        <v>0</v>
      </c>
      <c r="AH169" s="34">
        <f t="shared" ref="AH169:BI169" si="46">SUM(AH163:AH168)</f>
        <v>0</v>
      </c>
      <c r="AI169" s="34">
        <f t="shared" si="46"/>
        <v>0</v>
      </c>
      <c r="AJ169" s="34">
        <f t="shared" si="46"/>
        <v>0</v>
      </c>
      <c r="AK169" s="34">
        <f t="shared" si="46"/>
        <v>1</v>
      </c>
      <c r="AL169" s="34">
        <f t="shared" si="46"/>
        <v>5</v>
      </c>
      <c r="AM169" s="34">
        <f t="shared" si="46"/>
        <v>76</v>
      </c>
      <c r="AN169" s="34">
        <f t="shared" si="46"/>
        <v>302</v>
      </c>
      <c r="AO169" s="34">
        <f t="shared" si="46"/>
        <v>437</v>
      </c>
      <c r="AP169" s="34">
        <f t="shared" si="46"/>
        <v>5745</v>
      </c>
      <c r="AQ169" s="34">
        <f t="shared" si="46"/>
        <v>9083</v>
      </c>
      <c r="AR169" s="34">
        <f t="shared" si="46"/>
        <v>2</v>
      </c>
      <c r="AS169" s="34">
        <f t="shared" si="46"/>
        <v>147</v>
      </c>
      <c r="AT169" s="34">
        <f t="shared" si="46"/>
        <v>3283</v>
      </c>
      <c r="AU169" s="34">
        <f t="shared" si="46"/>
        <v>1748</v>
      </c>
      <c r="AV169" s="34">
        <f t="shared" si="46"/>
        <v>343</v>
      </c>
      <c r="AW169" s="34">
        <f t="shared" si="46"/>
        <v>0</v>
      </c>
      <c r="AX169" s="34">
        <f t="shared" si="46"/>
        <v>0</v>
      </c>
      <c r="AY169" s="34">
        <f>SUM(AY163:AY168)</f>
        <v>21</v>
      </c>
      <c r="AZ169" s="34">
        <f>SUM(AZ163:AZ168)</f>
        <v>10.5</v>
      </c>
      <c r="BA169" s="34">
        <f t="shared" si="46"/>
        <v>1</v>
      </c>
      <c r="BB169" s="34">
        <f t="shared" si="46"/>
        <v>4</v>
      </c>
      <c r="BC169" s="34">
        <f t="shared" si="46"/>
        <v>3</v>
      </c>
      <c r="BD169" s="34">
        <f t="shared" si="46"/>
        <v>3</v>
      </c>
      <c r="BE169" s="34">
        <f t="shared" si="46"/>
        <v>3</v>
      </c>
      <c r="BF169" s="34">
        <f>SUM(BF163:BF168)</f>
        <v>35</v>
      </c>
      <c r="BG169" s="34">
        <f t="shared" si="46"/>
        <v>756</v>
      </c>
      <c r="BH169" s="34">
        <f t="shared" si="46"/>
        <v>1364</v>
      </c>
      <c r="BI169" s="34">
        <f t="shared" si="46"/>
        <v>0</v>
      </c>
      <c r="BJ169" s="34">
        <f t="shared" ref="BJ169" si="47">SUM(BJ163:BJ168)</f>
        <v>2381</v>
      </c>
    </row>
    <row r="170" spans="1:63" x14ac:dyDescent="0.2">
      <c r="A170" s="7">
        <v>6499</v>
      </c>
      <c r="B170" s="7" t="s">
        <v>218</v>
      </c>
      <c r="C170" s="3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30">
        <f t="shared" si="37"/>
        <v>0</v>
      </c>
      <c r="AY170" s="28"/>
      <c r="AZ170" s="30">
        <f t="shared" si="38"/>
        <v>0</v>
      </c>
      <c r="BA170" s="28"/>
      <c r="BB170" s="28"/>
      <c r="BC170" s="28"/>
      <c r="BD170" s="28"/>
      <c r="BE170" s="28"/>
      <c r="BF170" s="28"/>
      <c r="BG170" s="28"/>
      <c r="BH170" s="28"/>
      <c r="BI170" s="28"/>
      <c r="BJ170" s="13">
        <v>0</v>
      </c>
      <c r="BK170" s="3"/>
    </row>
    <row r="171" spans="1:63" x14ac:dyDescent="0.2">
      <c r="A171" s="8">
        <v>6501</v>
      </c>
      <c r="B171" s="8" t="s">
        <v>219</v>
      </c>
      <c r="C171" s="30">
        <v>6</v>
      </c>
      <c r="D171" s="28">
        <v>2</v>
      </c>
      <c r="E171" s="30">
        <v>10</v>
      </c>
      <c r="F171" s="30">
        <v>38</v>
      </c>
      <c r="G171" s="30">
        <v>103</v>
      </c>
      <c r="H171" s="30">
        <v>75</v>
      </c>
      <c r="I171" s="30">
        <v>0</v>
      </c>
      <c r="J171" s="30">
        <v>0</v>
      </c>
      <c r="K171" s="30">
        <v>0</v>
      </c>
      <c r="L171" s="30">
        <v>0</v>
      </c>
      <c r="M171" s="28">
        <v>2</v>
      </c>
      <c r="N171" s="30">
        <v>28</v>
      </c>
      <c r="O171" s="30">
        <v>482</v>
      </c>
      <c r="P171" s="30">
        <v>0</v>
      </c>
      <c r="Q171" s="13">
        <v>0</v>
      </c>
      <c r="R171" s="28">
        <v>0</v>
      </c>
      <c r="S171" s="30">
        <v>0</v>
      </c>
      <c r="T171" s="13">
        <v>0</v>
      </c>
      <c r="U171" s="28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13">
        <v>0</v>
      </c>
      <c r="AC171" s="30">
        <v>0</v>
      </c>
      <c r="AD171" s="30">
        <v>0</v>
      </c>
      <c r="AE171" s="30">
        <v>0</v>
      </c>
      <c r="AF171" s="28">
        <v>5</v>
      </c>
      <c r="AG171" s="28">
        <v>0</v>
      </c>
      <c r="AH171" s="30">
        <v>0</v>
      </c>
      <c r="AI171" s="30">
        <v>0</v>
      </c>
      <c r="AJ171" s="13">
        <v>0</v>
      </c>
      <c r="AK171" s="28">
        <v>0</v>
      </c>
      <c r="AL171" s="30">
        <v>0</v>
      </c>
      <c r="AM171" s="30">
        <v>0</v>
      </c>
      <c r="AN171" s="31">
        <v>0</v>
      </c>
      <c r="AO171" s="13">
        <v>26</v>
      </c>
      <c r="AP171" s="30">
        <v>267</v>
      </c>
      <c r="AQ171" s="13">
        <v>482</v>
      </c>
      <c r="AR171" s="30">
        <v>3</v>
      </c>
      <c r="AS171" s="30">
        <v>16</v>
      </c>
      <c r="AT171" s="30">
        <v>314</v>
      </c>
      <c r="AU171" s="13">
        <v>124</v>
      </c>
      <c r="AV171" s="13">
        <v>0</v>
      </c>
      <c r="AW171" s="30">
        <v>0</v>
      </c>
      <c r="AX171" s="30">
        <f t="shared" si="37"/>
        <v>0</v>
      </c>
      <c r="AY171" s="30">
        <v>0</v>
      </c>
      <c r="AZ171" s="30">
        <f t="shared" si="38"/>
        <v>0</v>
      </c>
      <c r="BA171" s="30">
        <v>0</v>
      </c>
      <c r="BB171" s="30">
        <v>0</v>
      </c>
      <c r="BC171" s="30">
        <v>0</v>
      </c>
      <c r="BD171" s="30">
        <v>0</v>
      </c>
      <c r="BE171" s="13">
        <v>2</v>
      </c>
      <c r="BF171" s="28">
        <v>0</v>
      </c>
      <c r="BG171" s="13">
        <v>37</v>
      </c>
      <c r="BH171" s="13">
        <v>87</v>
      </c>
      <c r="BI171" s="13">
        <v>0</v>
      </c>
      <c r="BJ171" s="13">
        <v>123</v>
      </c>
      <c r="BK171" s="3"/>
    </row>
    <row r="172" spans="1:63" x14ac:dyDescent="0.2">
      <c r="A172" s="8">
        <v>6502</v>
      </c>
      <c r="B172" s="8" t="s">
        <v>220</v>
      </c>
      <c r="C172" s="30">
        <v>6</v>
      </c>
      <c r="D172" s="28">
        <v>6</v>
      </c>
      <c r="E172" s="30">
        <v>14</v>
      </c>
      <c r="F172" s="30">
        <v>28</v>
      </c>
      <c r="G172" s="30">
        <v>106</v>
      </c>
      <c r="H172" s="30">
        <v>109</v>
      </c>
      <c r="I172" s="30">
        <v>0</v>
      </c>
      <c r="J172" s="30">
        <v>0</v>
      </c>
      <c r="K172" s="30">
        <v>0</v>
      </c>
      <c r="L172" s="30">
        <v>0</v>
      </c>
      <c r="M172" s="28">
        <v>4</v>
      </c>
      <c r="N172" s="30">
        <v>41</v>
      </c>
      <c r="O172" s="30">
        <v>662</v>
      </c>
      <c r="P172" s="30">
        <v>0</v>
      </c>
      <c r="Q172" s="13">
        <v>0</v>
      </c>
      <c r="R172" s="28">
        <v>0</v>
      </c>
      <c r="S172" s="30">
        <v>0</v>
      </c>
      <c r="T172" s="13">
        <v>0</v>
      </c>
      <c r="U172" s="28">
        <v>0</v>
      </c>
      <c r="V172" s="30">
        <v>6</v>
      </c>
      <c r="W172" s="30">
        <v>0</v>
      </c>
      <c r="X172" s="30">
        <v>11</v>
      </c>
      <c r="Y172" s="30">
        <v>0</v>
      </c>
      <c r="Z172" s="30">
        <v>0</v>
      </c>
      <c r="AA172" s="30">
        <v>98</v>
      </c>
      <c r="AB172" s="13">
        <v>0</v>
      </c>
      <c r="AC172" s="30">
        <v>0</v>
      </c>
      <c r="AD172" s="30">
        <v>0</v>
      </c>
      <c r="AE172" s="30">
        <v>2</v>
      </c>
      <c r="AF172" s="28">
        <v>67</v>
      </c>
      <c r="AG172" s="28">
        <v>0</v>
      </c>
      <c r="AH172" s="30">
        <v>0</v>
      </c>
      <c r="AI172" s="30">
        <v>0</v>
      </c>
      <c r="AJ172" s="13">
        <v>0</v>
      </c>
      <c r="AK172" s="28">
        <v>0</v>
      </c>
      <c r="AL172" s="30">
        <v>0</v>
      </c>
      <c r="AM172" s="30">
        <v>0</v>
      </c>
      <c r="AN172" s="31">
        <v>30</v>
      </c>
      <c r="AO172" s="13">
        <v>38</v>
      </c>
      <c r="AP172" s="30">
        <v>348</v>
      </c>
      <c r="AQ172" s="13">
        <v>771</v>
      </c>
      <c r="AR172" s="30">
        <v>0</v>
      </c>
      <c r="AS172" s="30">
        <v>16</v>
      </c>
      <c r="AT172" s="30">
        <v>315</v>
      </c>
      <c r="AU172" s="13">
        <v>302</v>
      </c>
      <c r="AV172" s="13">
        <v>11</v>
      </c>
      <c r="AW172" s="30">
        <v>0</v>
      </c>
      <c r="AX172" s="30">
        <f t="shared" si="37"/>
        <v>0</v>
      </c>
      <c r="AY172" s="30">
        <v>11</v>
      </c>
      <c r="AZ172" s="30">
        <f t="shared" si="38"/>
        <v>5.5</v>
      </c>
      <c r="BA172" s="30">
        <v>0</v>
      </c>
      <c r="BB172" s="30">
        <v>0</v>
      </c>
      <c r="BC172" s="30">
        <v>0</v>
      </c>
      <c r="BD172" s="30">
        <v>0</v>
      </c>
      <c r="BE172" s="13">
        <v>0</v>
      </c>
      <c r="BF172" s="28">
        <v>0</v>
      </c>
      <c r="BG172" s="13">
        <v>173</v>
      </c>
      <c r="BH172" s="13">
        <v>140</v>
      </c>
      <c r="BI172" s="13">
        <v>0</v>
      </c>
      <c r="BJ172" s="13">
        <v>150</v>
      </c>
      <c r="BK172" s="3"/>
    </row>
    <row r="173" spans="1:63" x14ac:dyDescent="0.2">
      <c r="A173" s="8">
        <v>6503</v>
      </c>
      <c r="B173" s="8" t="s">
        <v>221</v>
      </c>
      <c r="C173" s="30">
        <v>5</v>
      </c>
      <c r="D173" s="28">
        <v>8</v>
      </c>
      <c r="E173" s="30">
        <v>23</v>
      </c>
      <c r="F173" s="30">
        <v>54</v>
      </c>
      <c r="G173" s="30">
        <v>173</v>
      </c>
      <c r="H173" s="30">
        <v>208</v>
      </c>
      <c r="I173" s="30">
        <v>1</v>
      </c>
      <c r="J173" s="30">
        <v>14</v>
      </c>
      <c r="K173" s="30">
        <v>0</v>
      </c>
      <c r="L173" s="30">
        <v>0</v>
      </c>
      <c r="M173" s="28">
        <v>8</v>
      </c>
      <c r="N173" s="30">
        <v>63</v>
      </c>
      <c r="O173" s="30">
        <v>981</v>
      </c>
      <c r="P173" s="30">
        <v>0</v>
      </c>
      <c r="Q173" s="13">
        <v>0</v>
      </c>
      <c r="R173" s="28">
        <v>0</v>
      </c>
      <c r="S173" s="30">
        <v>0</v>
      </c>
      <c r="T173" s="13">
        <v>0</v>
      </c>
      <c r="U173" s="28">
        <v>0</v>
      </c>
      <c r="V173" s="30">
        <v>5</v>
      </c>
      <c r="W173" s="30">
        <v>0</v>
      </c>
      <c r="X173" s="30">
        <v>18</v>
      </c>
      <c r="Y173" s="30">
        <v>66</v>
      </c>
      <c r="Z173" s="30">
        <v>0</v>
      </c>
      <c r="AA173" s="30">
        <v>15</v>
      </c>
      <c r="AB173" s="13">
        <v>0</v>
      </c>
      <c r="AC173" s="30">
        <v>0</v>
      </c>
      <c r="AD173" s="30">
        <v>0</v>
      </c>
      <c r="AE173" s="30">
        <v>0</v>
      </c>
      <c r="AF173" s="28">
        <v>42</v>
      </c>
      <c r="AG173" s="28">
        <v>0</v>
      </c>
      <c r="AH173" s="30">
        <v>0</v>
      </c>
      <c r="AI173" s="30">
        <v>0</v>
      </c>
      <c r="AJ173" s="13">
        <v>0</v>
      </c>
      <c r="AK173" s="28">
        <v>0</v>
      </c>
      <c r="AL173" s="30">
        <v>0</v>
      </c>
      <c r="AM173" s="30">
        <v>0</v>
      </c>
      <c r="AN173" s="31">
        <v>17</v>
      </c>
      <c r="AO173" s="13">
        <v>67</v>
      </c>
      <c r="AP173" s="30">
        <v>698</v>
      </c>
      <c r="AQ173" s="13">
        <v>1080</v>
      </c>
      <c r="AR173" s="30">
        <v>2</v>
      </c>
      <c r="AS173" s="30">
        <v>26</v>
      </c>
      <c r="AT173" s="30">
        <v>562</v>
      </c>
      <c r="AU173" s="13">
        <v>136</v>
      </c>
      <c r="AV173" s="13">
        <v>84</v>
      </c>
      <c r="AW173" s="30">
        <v>0</v>
      </c>
      <c r="AX173" s="30">
        <f t="shared" si="37"/>
        <v>0</v>
      </c>
      <c r="AY173" s="30">
        <v>0</v>
      </c>
      <c r="AZ173" s="30">
        <f t="shared" si="38"/>
        <v>0</v>
      </c>
      <c r="BA173" s="30">
        <v>0</v>
      </c>
      <c r="BB173" s="30">
        <v>4</v>
      </c>
      <c r="BC173" s="30">
        <v>0</v>
      </c>
      <c r="BD173" s="30">
        <v>1</v>
      </c>
      <c r="BE173" s="13">
        <v>3</v>
      </c>
      <c r="BF173" s="28">
        <v>7</v>
      </c>
      <c r="BG173" s="13">
        <v>99</v>
      </c>
      <c r="BH173" s="13">
        <v>121</v>
      </c>
      <c r="BI173" s="13">
        <v>0</v>
      </c>
      <c r="BJ173" s="13">
        <v>308</v>
      </c>
      <c r="BK173" s="3"/>
    </row>
    <row r="174" spans="1:63" x14ac:dyDescent="0.2">
      <c r="A174" s="8">
        <v>6504</v>
      </c>
      <c r="B174" s="8" t="s">
        <v>222</v>
      </c>
      <c r="C174" s="30">
        <v>5</v>
      </c>
      <c r="D174" s="28">
        <v>7</v>
      </c>
      <c r="E174" s="30">
        <v>13</v>
      </c>
      <c r="F174" s="30">
        <v>20</v>
      </c>
      <c r="G174" s="30">
        <v>125</v>
      </c>
      <c r="H174" s="30">
        <v>114</v>
      </c>
      <c r="I174" s="30">
        <v>1</v>
      </c>
      <c r="J174" s="30">
        <v>14</v>
      </c>
      <c r="K174" s="30">
        <v>0</v>
      </c>
      <c r="L174" s="30">
        <v>0</v>
      </c>
      <c r="M174" s="28">
        <v>7</v>
      </c>
      <c r="N174" s="30">
        <v>48</v>
      </c>
      <c r="O174" s="30">
        <v>741</v>
      </c>
      <c r="P174" s="30">
        <v>0</v>
      </c>
      <c r="Q174" s="13">
        <v>0</v>
      </c>
      <c r="R174" s="28">
        <v>0</v>
      </c>
      <c r="S174" s="30">
        <v>0</v>
      </c>
      <c r="T174" s="13">
        <v>0</v>
      </c>
      <c r="U174" s="28">
        <v>1</v>
      </c>
      <c r="V174" s="30">
        <v>9</v>
      </c>
      <c r="W174" s="30">
        <v>0</v>
      </c>
      <c r="X174" s="30">
        <v>184</v>
      </c>
      <c r="Y174" s="30">
        <v>0</v>
      </c>
      <c r="Z174" s="30">
        <v>0</v>
      </c>
      <c r="AA174" s="30">
        <v>9</v>
      </c>
      <c r="AB174" s="13">
        <v>0</v>
      </c>
      <c r="AC174" s="30">
        <v>0</v>
      </c>
      <c r="AD174" s="30">
        <v>106</v>
      </c>
      <c r="AE174" s="30">
        <v>0</v>
      </c>
      <c r="AF174" s="28">
        <v>23</v>
      </c>
      <c r="AG174" s="28">
        <v>0</v>
      </c>
      <c r="AH174" s="30">
        <v>1</v>
      </c>
      <c r="AI174" s="30">
        <v>10</v>
      </c>
      <c r="AJ174" s="13">
        <v>0</v>
      </c>
      <c r="AK174" s="28">
        <v>0</v>
      </c>
      <c r="AL174" s="30">
        <v>1</v>
      </c>
      <c r="AM174" s="30">
        <v>25</v>
      </c>
      <c r="AN174" s="31">
        <f>34+10</f>
        <v>44</v>
      </c>
      <c r="AO174" s="13">
        <v>89</v>
      </c>
      <c r="AP174" s="30">
        <v>514</v>
      </c>
      <c r="AQ174" s="13">
        <v>944</v>
      </c>
      <c r="AR174" s="30">
        <v>2</v>
      </c>
      <c r="AS174" s="30">
        <v>20</v>
      </c>
      <c r="AT174" s="30">
        <v>448</v>
      </c>
      <c r="AU174" s="13">
        <v>105</v>
      </c>
      <c r="AV174" s="13">
        <v>194</v>
      </c>
      <c r="AW174" s="30">
        <v>52</v>
      </c>
      <c r="AX174" s="30">
        <f t="shared" si="37"/>
        <v>26</v>
      </c>
      <c r="AY174" s="30">
        <v>20</v>
      </c>
      <c r="AZ174" s="30">
        <f t="shared" si="38"/>
        <v>10</v>
      </c>
      <c r="BA174" s="30">
        <v>0</v>
      </c>
      <c r="BB174" s="30">
        <v>1</v>
      </c>
      <c r="BC174" s="30">
        <v>0</v>
      </c>
      <c r="BD174" s="30">
        <v>3</v>
      </c>
      <c r="BE174" s="13">
        <v>0</v>
      </c>
      <c r="BF174" s="28">
        <v>41</v>
      </c>
      <c r="BG174" s="13">
        <v>203</v>
      </c>
      <c r="BH174" s="13">
        <v>96</v>
      </c>
      <c r="BI174" s="13">
        <v>0</v>
      </c>
      <c r="BJ174" s="13">
        <v>180</v>
      </c>
      <c r="BK174" s="3"/>
    </row>
    <row r="175" spans="1:63" x14ac:dyDescent="0.2">
      <c r="A175" s="8">
        <v>6505</v>
      </c>
      <c r="B175" s="8" t="s">
        <v>223</v>
      </c>
      <c r="C175" s="30">
        <v>6</v>
      </c>
      <c r="D175" s="28">
        <v>2</v>
      </c>
      <c r="E175" s="30">
        <v>8</v>
      </c>
      <c r="F175" s="30">
        <v>11</v>
      </c>
      <c r="G175" s="30">
        <v>69</v>
      </c>
      <c r="H175" s="30">
        <v>81</v>
      </c>
      <c r="I175" s="30">
        <v>1</v>
      </c>
      <c r="J175" s="30">
        <v>7</v>
      </c>
      <c r="K175" s="30">
        <v>0</v>
      </c>
      <c r="L175" s="30">
        <v>0</v>
      </c>
      <c r="M175" s="28">
        <v>3</v>
      </c>
      <c r="N175" s="30">
        <v>26</v>
      </c>
      <c r="O175" s="30">
        <v>418</v>
      </c>
      <c r="P175" s="30">
        <v>0</v>
      </c>
      <c r="Q175" s="13">
        <v>0</v>
      </c>
      <c r="R175" s="28">
        <v>0</v>
      </c>
      <c r="S175" s="30">
        <v>0</v>
      </c>
      <c r="T175" s="13">
        <v>0</v>
      </c>
      <c r="U175" s="28">
        <v>0</v>
      </c>
      <c r="V175" s="30">
        <v>1</v>
      </c>
      <c r="W175" s="30">
        <v>0</v>
      </c>
      <c r="X175" s="30">
        <v>0</v>
      </c>
      <c r="Y175" s="30">
        <v>20</v>
      </c>
      <c r="Z175" s="30">
        <v>0</v>
      </c>
      <c r="AA175" s="30">
        <v>0</v>
      </c>
      <c r="AB175" s="13">
        <v>0</v>
      </c>
      <c r="AC175" s="30">
        <v>0</v>
      </c>
      <c r="AD175" s="30">
        <v>0</v>
      </c>
      <c r="AE175" s="30">
        <v>4</v>
      </c>
      <c r="AF175" s="28">
        <v>40</v>
      </c>
      <c r="AG175" s="28">
        <v>0</v>
      </c>
      <c r="AH175" s="30">
        <v>0</v>
      </c>
      <c r="AI175" s="30">
        <v>0</v>
      </c>
      <c r="AJ175" s="13">
        <v>0</v>
      </c>
      <c r="AK175" s="28">
        <v>0</v>
      </c>
      <c r="AL175" s="30">
        <v>0</v>
      </c>
      <c r="AM175" s="30">
        <v>0</v>
      </c>
      <c r="AN175" s="31">
        <v>0</v>
      </c>
      <c r="AO175" s="13">
        <v>13</v>
      </c>
      <c r="AP175" s="30">
        <v>279</v>
      </c>
      <c r="AQ175" s="13">
        <v>438</v>
      </c>
      <c r="AR175" s="30">
        <v>0</v>
      </c>
      <c r="AS175" s="30">
        <v>9</v>
      </c>
      <c r="AT175" s="30">
        <v>203</v>
      </c>
      <c r="AU175" s="13">
        <v>107</v>
      </c>
      <c r="AV175" s="13">
        <v>20</v>
      </c>
      <c r="AW175" s="30">
        <v>0</v>
      </c>
      <c r="AX175" s="30">
        <f t="shared" si="37"/>
        <v>0</v>
      </c>
      <c r="AY175" s="30">
        <v>0</v>
      </c>
      <c r="AZ175" s="30">
        <f t="shared" si="38"/>
        <v>0</v>
      </c>
      <c r="BA175" s="30">
        <v>0</v>
      </c>
      <c r="BB175" s="30">
        <v>0</v>
      </c>
      <c r="BC175" s="30">
        <v>0</v>
      </c>
      <c r="BD175" s="30">
        <v>0</v>
      </c>
      <c r="BE175" s="13">
        <v>2</v>
      </c>
      <c r="BF175" s="28">
        <v>0</v>
      </c>
      <c r="BG175" s="13">
        <v>20</v>
      </c>
      <c r="BH175" s="13">
        <v>104</v>
      </c>
      <c r="BI175" s="13">
        <v>0</v>
      </c>
      <c r="BJ175" s="13">
        <v>118</v>
      </c>
      <c r="BK175" s="3"/>
    </row>
    <row r="176" spans="1:63" x14ac:dyDescent="0.2">
      <c r="A176" s="8">
        <v>6506</v>
      </c>
      <c r="B176" s="8" t="s">
        <v>224</v>
      </c>
      <c r="C176" s="30">
        <v>5</v>
      </c>
      <c r="D176" s="28">
        <v>4</v>
      </c>
      <c r="E176" s="30">
        <v>18</v>
      </c>
      <c r="F176" s="30">
        <v>21</v>
      </c>
      <c r="G176" s="30">
        <v>204</v>
      </c>
      <c r="H176" s="30">
        <v>190</v>
      </c>
      <c r="I176" s="30">
        <v>2</v>
      </c>
      <c r="J176" s="30">
        <v>34</v>
      </c>
      <c r="K176" s="30">
        <v>0</v>
      </c>
      <c r="L176" s="30">
        <v>0</v>
      </c>
      <c r="M176" s="28">
        <v>5</v>
      </c>
      <c r="N176" s="30">
        <v>57</v>
      </c>
      <c r="O176" s="30">
        <v>1059</v>
      </c>
      <c r="P176" s="30">
        <v>0</v>
      </c>
      <c r="Q176" s="13">
        <v>0</v>
      </c>
      <c r="R176" s="28">
        <v>0</v>
      </c>
      <c r="S176" s="30">
        <v>0</v>
      </c>
      <c r="T176" s="13">
        <v>0</v>
      </c>
      <c r="U176" s="28">
        <v>1</v>
      </c>
      <c r="V176" s="30">
        <v>7</v>
      </c>
      <c r="W176" s="30">
        <v>43</v>
      </c>
      <c r="X176" s="30">
        <v>67</v>
      </c>
      <c r="Y176" s="30">
        <v>21</v>
      </c>
      <c r="Z176" s="30">
        <v>0</v>
      </c>
      <c r="AA176" s="30">
        <v>0</v>
      </c>
      <c r="AB176" s="13">
        <v>0</v>
      </c>
      <c r="AC176" s="30">
        <v>0</v>
      </c>
      <c r="AD176" s="30">
        <v>0</v>
      </c>
      <c r="AE176" s="30">
        <v>0</v>
      </c>
      <c r="AF176" s="28">
        <v>63</v>
      </c>
      <c r="AG176" s="28">
        <v>0</v>
      </c>
      <c r="AH176" s="30">
        <v>0</v>
      </c>
      <c r="AI176" s="30">
        <v>0</v>
      </c>
      <c r="AJ176" s="13">
        <v>0</v>
      </c>
      <c r="AK176" s="28">
        <v>0</v>
      </c>
      <c r="AL176" s="30">
        <v>1</v>
      </c>
      <c r="AM176" s="30">
        <v>17</v>
      </c>
      <c r="AN176" s="31">
        <v>14</v>
      </c>
      <c r="AO176" s="13">
        <v>27</v>
      </c>
      <c r="AP176" s="30">
        <v>707</v>
      </c>
      <c r="AQ176" s="13">
        <v>1190</v>
      </c>
      <c r="AR176" s="30">
        <v>0</v>
      </c>
      <c r="AS176" s="30">
        <v>31</v>
      </c>
      <c r="AT176" s="30">
        <v>667</v>
      </c>
      <c r="AU176" s="13">
        <v>175</v>
      </c>
      <c r="AV176" s="13">
        <v>131</v>
      </c>
      <c r="AW176" s="30">
        <v>0</v>
      </c>
      <c r="AX176" s="30">
        <f t="shared" si="37"/>
        <v>0</v>
      </c>
      <c r="AY176" s="30">
        <v>16</v>
      </c>
      <c r="AZ176" s="30">
        <f t="shared" si="38"/>
        <v>8</v>
      </c>
      <c r="BA176" s="30">
        <v>0</v>
      </c>
      <c r="BB176" s="30">
        <v>1</v>
      </c>
      <c r="BC176" s="30">
        <v>2</v>
      </c>
      <c r="BD176" s="30">
        <v>0</v>
      </c>
      <c r="BE176" s="13">
        <v>3</v>
      </c>
      <c r="BF176" s="28">
        <v>0</v>
      </c>
      <c r="BG176" s="13">
        <v>131</v>
      </c>
      <c r="BH176" s="13">
        <v>175</v>
      </c>
      <c r="BI176" s="13">
        <v>0</v>
      </c>
      <c r="BJ176" s="13">
        <v>293</v>
      </c>
      <c r="BK176" s="3"/>
    </row>
    <row r="177" spans="1:63" x14ac:dyDescent="0.2">
      <c r="A177" s="8">
        <v>6507</v>
      </c>
      <c r="B177" s="8" t="s">
        <v>225</v>
      </c>
      <c r="C177" s="30">
        <v>7</v>
      </c>
      <c r="D177" s="28">
        <v>4</v>
      </c>
      <c r="E177" s="30">
        <v>8</v>
      </c>
      <c r="F177" s="30">
        <v>0</v>
      </c>
      <c r="G177" s="30">
        <v>58</v>
      </c>
      <c r="H177" s="30">
        <v>89</v>
      </c>
      <c r="I177" s="30">
        <v>0</v>
      </c>
      <c r="J177" s="30">
        <v>0</v>
      </c>
      <c r="K177" s="30">
        <v>0</v>
      </c>
      <c r="L177" s="30">
        <v>0</v>
      </c>
      <c r="M177" s="28">
        <v>2</v>
      </c>
      <c r="N177" s="30">
        <v>24</v>
      </c>
      <c r="O177" s="30">
        <v>387</v>
      </c>
      <c r="P177" s="30">
        <v>0</v>
      </c>
      <c r="Q177" s="13">
        <v>0</v>
      </c>
      <c r="R177" s="28">
        <v>0</v>
      </c>
      <c r="S177" s="30">
        <v>0</v>
      </c>
      <c r="T177" s="13">
        <v>0</v>
      </c>
      <c r="U177" s="28">
        <v>0</v>
      </c>
      <c r="V177" s="30">
        <v>2</v>
      </c>
      <c r="W177" s="30">
        <v>0</v>
      </c>
      <c r="X177" s="30">
        <v>0</v>
      </c>
      <c r="Y177" s="30">
        <v>0</v>
      </c>
      <c r="Z177" s="30">
        <v>0</v>
      </c>
      <c r="AA177" s="30">
        <v>32</v>
      </c>
      <c r="AB177" s="13">
        <v>0</v>
      </c>
      <c r="AC177" s="30">
        <v>0</v>
      </c>
      <c r="AD177" s="30">
        <v>0</v>
      </c>
      <c r="AE177" s="30">
        <v>3</v>
      </c>
      <c r="AF177" s="28">
        <v>6</v>
      </c>
      <c r="AG177" s="28">
        <v>0</v>
      </c>
      <c r="AH177" s="30">
        <v>0</v>
      </c>
      <c r="AI177" s="30">
        <v>0</v>
      </c>
      <c r="AJ177" s="13">
        <v>0</v>
      </c>
      <c r="AK177" s="28">
        <v>0</v>
      </c>
      <c r="AL177" s="30">
        <v>0</v>
      </c>
      <c r="AM177" s="30">
        <v>0</v>
      </c>
      <c r="AN177" s="31">
        <v>26</v>
      </c>
      <c r="AO177" s="13">
        <v>42</v>
      </c>
      <c r="AP177" s="30">
        <v>246</v>
      </c>
      <c r="AQ177" s="13">
        <v>419</v>
      </c>
      <c r="AR177" s="30">
        <v>6</v>
      </c>
      <c r="AS177" s="30">
        <v>8</v>
      </c>
      <c r="AT177" s="30">
        <v>149</v>
      </c>
      <c r="AU177" s="13">
        <v>126</v>
      </c>
      <c r="AV177" s="13">
        <v>0</v>
      </c>
      <c r="AW177" s="30">
        <v>0</v>
      </c>
      <c r="AX177" s="30">
        <f t="shared" si="37"/>
        <v>0</v>
      </c>
      <c r="AY177" s="30">
        <v>0</v>
      </c>
      <c r="AZ177" s="30">
        <f t="shared" si="38"/>
        <v>0</v>
      </c>
      <c r="BA177" s="30">
        <v>0</v>
      </c>
      <c r="BB177" s="30">
        <v>4</v>
      </c>
      <c r="BC177" s="30">
        <v>0</v>
      </c>
      <c r="BD177" s="30">
        <v>0</v>
      </c>
      <c r="BE177" s="13">
        <v>2</v>
      </c>
      <c r="BF177" s="28">
        <v>0</v>
      </c>
      <c r="BG177" s="13">
        <v>32</v>
      </c>
      <c r="BH177" s="13">
        <v>93</v>
      </c>
      <c r="BI177" s="13">
        <v>0</v>
      </c>
      <c r="BJ177" s="13">
        <v>119</v>
      </c>
      <c r="BK177" s="3"/>
    </row>
    <row r="178" spans="1:63" x14ac:dyDescent="0.2">
      <c r="A178" s="8">
        <v>6508</v>
      </c>
      <c r="B178" s="8" t="s">
        <v>226</v>
      </c>
      <c r="C178" s="30">
        <v>2</v>
      </c>
      <c r="D178" s="28">
        <v>32</v>
      </c>
      <c r="E178" s="30">
        <v>151</v>
      </c>
      <c r="F178" s="30">
        <v>293</v>
      </c>
      <c r="G178" s="30">
        <v>1785</v>
      </c>
      <c r="H178" s="30">
        <v>1658</v>
      </c>
      <c r="I178" s="30">
        <v>14</v>
      </c>
      <c r="J178" s="30">
        <v>246</v>
      </c>
      <c r="K178" s="30">
        <v>0</v>
      </c>
      <c r="L178" s="30">
        <v>0</v>
      </c>
      <c r="M178" s="28">
        <v>33</v>
      </c>
      <c r="N178" s="30">
        <v>481</v>
      </c>
      <c r="O178" s="30">
        <v>10191</v>
      </c>
      <c r="P178" s="30">
        <v>0</v>
      </c>
      <c r="Q178" s="13">
        <v>0</v>
      </c>
      <c r="R178" s="28">
        <v>0</v>
      </c>
      <c r="S178" s="30">
        <v>0</v>
      </c>
      <c r="T178" s="13">
        <v>0</v>
      </c>
      <c r="U178" s="28">
        <v>5</v>
      </c>
      <c r="V178" s="30">
        <v>50</v>
      </c>
      <c r="W178" s="30">
        <v>0</v>
      </c>
      <c r="X178" s="30">
        <v>98</v>
      </c>
      <c r="Y178" s="30">
        <v>457</v>
      </c>
      <c r="Z178" s="30">
        <v>21</v>
      </c>
      <c r="AA178" s="30">
        <v>323</v>
      </c>
      <c r="AB178" s="13">
        <v>0</v>
      </c>
      <c r="AC178" s="30">
        <v>0</v>
      </c>
      <c r="AD178" s="30">
        <v>0</v>
      </c>
      <c r="AE178" s="30">
        <v>3</v>
      </c>
      <c r="AF178" s="28">
        <v>278</v>
      </c>
      <c r="AG178" s="28">
        <v>0</v>
      </c>
      <c r="AH178" s="30">
        <v>2</v>
      </c>
      <c r="AI178" s="30">
        <v>9</v>
      </c>
      <c r="AJ178" s="13">
        <v>0</v>
      </c>
      <c r="AK178" s="28">
        <v>1</v>
      </c>
      <c r="AL178" s="30">
        <v>12</v>
      </c>
      <c r="AM178" s="30">
        <v>282</v>
      </c>
      <c r="AN178" s="31">
        <v>247</v>
      </c>
      <c r="AO178" s="13">
        <v>403</v>
      </c>
      <c r="AP178" s="30">
        <v>6219</v>
      </c>
      <c r="AQ178" s="13">
        <v>11099</v>
      </c>
      <c r="AR178" s="30">
        <v>1</v>
      </c>
      <c r="AS178" s="30">
        <v>146</v>
      </c>
      <c r="AT178" s="30">
        <v>3456</v>
      </c>
      <c r="AU178" s="13">
        <v>2869</v>
      </c>
      <c r="AV178" s="13">
        <v>564</v>
      </c>
      <c r="AW178" s="30">
        <v>0</v>
      </c>
      <c r="AX178" s="30">
        <f t="shared" si="37"/>
        <v>0</v>
      </c>
      <c r="AY178" s="30">
        <v>93</v>
      </c>
      <c r="AZ178" s="30">
        <f t="shared" si="38"/>
        <v>46.5</v>
      </c>
      <c r="BA178" s="30">
        <v>0</v>
      </c>
      <c r="BB178" s="30">
        <v>0</v>
      </c>
      <c r="BC178" s="30">
        <v>0</v>
      </c>
      <c r="BD178" s="30">
        <v>0</v>
      </c>
      <c r="BE178" s="13">
        <v>0</v>
      </c>
      <c r="BF178" s="28">
        <v>69</v>
      </c>
      <c r="BG178" s="13">
        <v>994</v>
      </c>
      <c r="BH178" s="13">
        <v>2439</v>
      </c>
      <c r="BI178" s="13">
        <v>0</v>
      </c>
      <c r="BJ178" s="13">
        <v>2485</v>
      </c>
      <c r="BK178" s="3"/>
    </row>
    <row r="179" spans="1:63" x14ac:dyDescent="0.2">
      <c r="A179" s="8">
        <v>6509</v>
      </c>
      <c r="B179" s="8" t="s">
        <v>227</v>
      </c>
      <c r="C179" s="30">
        <v>7</v>
      </c>
      <c r="D179" s="28">
        <v>1</v>
      </c>
      <c r="E179" s="30">
        <v>8</v>
      </c>
      <c r="F179" s="30">
        <v>0</v>
      </c>
      <c r="G179" s="30">
        <v>69</v>
      </c>
      <c r="H179" s="30">
        <v>69</v>
      </c>
      <c r="I179" s="30">
        <v>0</v>
      </c>
      <c r="J179" s="30">
        <v>0</v>
      </c>
      <c r="K179" s="30">
        <v>0</v>
      </c>
      <c r="L179" s="30">
        <v>0</v>
      </c>
      <c r="M179" s="28">
        <v>2</v>
      </c>
      <c r="N179" s="30">
        <v>17</v>
      </c>
      <c r="O179" s="30">
        <v>296</v>
      </c>
      <c r="P179" s="30">
        <v>5</v>
      </c>
      <c r="Q179" s="13">
        <v>80</v>
      </c>
      <c r="R179" s="28">
        <v>0</v>
      </c>
      <c r="S179" s="30">
        <v>0</v>
      </c>
      <c r="T179" s="13">
        <v>0</v>
      </c>
      <c r="U179" s="28">
        <v>0</v>
      </c>
      <c r="V179" s="30">
        <v>6</v>
      </c>
      <c r="W179" s="30">
        <v>0</v>
      </c>
      <c r="X179" s="30">
        <v>26</v>
      </c>
      <c r="Y179" s="30">
        <v>13</v>
      </c>
      <c r="Z179" s="30">
        <v>23</v>
      </c>
      <c r="AA179" s="30">
        <v>23</v>
      </c>
      <c r="AB179" s="13">
        <v>0</v>
      </c>
      <c r="AC179" s="30">
        <v>0</v>
      </c>
      <c r="AD179" s="30">
        <v>0</v>
      </c>
      <c r="AE179" s="30">
        <v>0</v>
      </c>
      <c r="AF179" s="28">
        <v>0</v>
      </c>
      <c r="AG179" s="28">
        <v>0</v>
      </c>
      <c r="AH179" s="30">
        <v>0</v>
      </c>
      <c r="AI179" s="30">
        <v>0</v>
      </c>
      <c r="AJ179" s="13">
        <v>0</v>
      </c>
      <c r="AK179" s="28">
        <v>0</v>
      </c>
      <c r="AL179" s="30">
        <v>2</v>
      </c>
      <c r="AM179" s="30">
        <v>40</v>
      </c>
      <c r="AN179" s="31">
        <v>40</v>
      </c>
      <c r="AO179" s="13">
        <v>42</v>
      </c>
      <c r="AP179" s="30">
        <v>222</v>
      </c>
      <c r="AQ179" s="13">
        <v>461</v>
      </c>
      <c r="AR179" s="30">
        <v>0</v>
      </c>
      <c r="AS179" s="30">
        <v>10</v>
      </c>
      <c r="AT179" s="30">
        <v>220</v>
      </c>
      <c r="AU179" s="13">
        <v>126</v>
      </c>
      <c r="AV179" s="13">
        <v>39</v>
      </c>
      <c r="AW179" s="30">
        <v>0</v>
      </c>
      <c r="AX179" s="30">
        <f t="shared" si="37"/>
        <v>0</v>
      </c>
      <c r="AY179" s="30">
        <v>0</v>
      </c>
      <c r="AZ179" s="30">
        <f t="shared" si="38"/>
        <v>0</v>
      </c>
      <c r="BA179" s="30">
        <v>0</v>
      </c>
      <c r="BB179" s="30">
        <v>0</v>
      </c>
      <c r="BC179" s="30">
        <v>1</v>
      </c>
      <c r="BD179" s="30">
        <v>1</v>
      </c>
      <c r="BE179" s="13">
        <v>6</v>
      </c>
      <c r="BF179" s="28">
        <v>5</v>
      </c>
      <c r="BG179" s="13">
        <v>85</v>
      </c>
      <c r="BH179" s="13">
        <v>80</v>
      </c>
      <c r="BI179" s="13">
        <v>40</v>
      </c>
      <c r="BJ179" s="13">
        <v>80</v>
      </c>
      <c r="BK179" s="3"/>
    </row>
    <row r="180" spans="1:63" x14ac:dyDescent="0.2">
      <c r="A180" s="8">
        <v>6510</v>
      </c>
      <c r="B180" s="8" t="s">
        <v>228</v>
      </c>
      <c r="C180" s="30">
        <v>5</v>
      </c>
      <c r="D180" s="28">
        <v>5</v>
      </c>
      <c r="E180" s="30">
        <v>37</v>
      </c>
      <c r="F180" s="30">
        <v>66</v>
      </c>
      <c r="G180" s="30">
        <v>370</v>
      </c>
      <c r="H180" s="30">
        <v>377</v>
      </c>
      <c r="I180" s="30">
        <v>0</v>
      </c>
      <c r="J180" s="30">
        <v>0</v>
      </c>
      <c r="K180" s="30">
        <v>0</v>
      </c>
      <c r="L180" s="30">
        <v>0</v>
      </c>
      <c r="M180" s="28">
        <v>8</v>
      </c>
      <c r="N180" s="30">
        <v>99</v>
      </c>
      <c r="O180" s="30">
        <v>1799</v>
      </c>
      <c r="P180" s="30">
        <v>0</v>
      </c>
      <c r="Q180" s="13">
        <v>0</v>
      </c>
      <c r="R180" s="28">
        <v>0</v>
      </c>
      <c r="S180" s="30">
        <v>0</v>
      </c>
      <c r="T180" s="13">
        <v>0</v>
      </c>
      <c r="U180" s="28">
        <v>2</v>
      </c>
      <c r="V180" s="30">
        <v>17</v>
      </c>
      <c r="W180" s="30">
        <v>0</v>
      </c>
      <c r="X180" s="30">
        <v>101</v>
      </c>
      <c r="Y180" s="30">
        <v>50</v>
      </c>
      <c r="Z180" s="30">
        <v>156</v>
      </c>
      <c r="AA180" s="30">
        <v>11</v>
      </c>
      <c r="AB180" s="13">
        <v>0</v>
      </c>
      <c r="AC180" s="30">
        <v>0</v>
      </c>
      <c r="AD180" s="30">
        <v>20</v>
      </c>
      <c r="AE180" s="30">
        <v>20</v>
      </c>
      <c r="AF180" s="28">
        <v>98</v>
      </c>
      <c r="AG180" s="28">
        <v>0</v>
      </c>
      <c r="AH180" s="30">
        <v>0</v>
      </c>
      <c r="AI180" s="30">
        <v>0</v>
      </c>
      <c r="AJ180" s="13">
        <v>0</v>
      </c>
      <c r="AK180" s="28">
        <v>0</v>
      </c>
      <c r="AL180" s="30">
        <v>1</v>
      </c>
      <c r="AM180" s="30">
        <v>15</v>
      </c>
      <c r="AN180" s="31">
        <v>85</v>
      </c>
      <c r="AO180" s="13">
        <v>134</v>
      </c>
      <c r="AP180" s="30">
        <v>1221</v>
      </c>
      <c r="AQ180" s="13">
        <v>2117</v>
      </c>
      <c r="AR180" s="30">
        <v>14</v>
      </c>
      <c r="AS180" s="30">
        <v>50</v>
      </c>
      <c r="AT180" s="30">
        <v>1056</v>
      </c>
      <c r="AU180" s="13">
        <v>449</v>
      </c>
      <c r="AV180" s="13">
        <v>151</v>
      </c>
      <c r="AW180" s="30">
        <v>0</v>
      </c>
      <c r="AX180" s="30">
        <f t="shared" si="37"/>
        <v>0</v>
      </c>
      <c r="AY180" s="30">
        <v>29</v>
      </c>
      <c r="AZ180" s="30">
        <f t="shared" si="38"/>
        <v>14.5</v>
      </c>
      <c r="BA180" s="30">
        <v>0</v>
      </c>
      <c r="BB180" s="30">
        <v>2</v>
      </c>
      <c r="BC180" s="30">
        <v>0</v>
      </c>
      <c r="BD180" s="30">
        <v>1</v>
      </c>
      <c r="BE180" s="13">
        <v>7</v>
      </c>
      <c r="BF180" s="28">
        <v>7</v>
      </c>
      <c r="BG180" s="13">
        <v>318</v>
      </c>
      <c r="BH180" s="13">
        <v>279</v>
      </c>
      <c r="BI180" s="13">
        <v>0</v>
      </c>
      <c r="BJ180" s="13">
        <v>562</v>
      </c>
      <c r="BK180" s="3"/>
    </row>
    <row r="181" spans="1:63" x14ac:dyDescent="0.2">
      <c r="A181" s="8">
        <v>6511</v>
      </c>
      <c r="B181" s="8" t="s">
        <v>229</v>
      </c>
      <c r="C181" s="30">
        <v>5</v>
      </c>
      <c r="D181" s="28">
        <v>5</v>
      </c>
      <c r="E181" s="30">
        <v>20</v>
      </c>
      <c r="F181" s="30">
        <v>66</v>
      </c>
      <c r="G181" s="30">
        <v>231</v>
      </c>
      <c r="H181" s="30">
        <v>181</v>
      </c>
      <c r="I181" s="30">
        <v>2</v>
      </c>
      <c r="J181" s="30">
        <v>31</v>
      </c>
      <c r="K181" s="30">
        <v>0</v>
      </c>
      <c r="L181" s="30">
        <v>0</v>
      </c>
      <c r="M181" s="28">
        <v>6</v>
      </c>
      <c r="N181" s="30">
        <v>53</v>
      </c>
      <c r="O181" s="30">
        <v>919</v>
      </c>
      <c r="P181" s="30">
        <v>0</v>
      </c>
      <c r="Q181" s="13">
        <v>0</v>
      </c>
      <c r="R181" s="28">
        <v>0</v>
      </c>
      <c r="S181" s="30">
        <v>0</v>
      </c>
      <c r="T181" s="13">
        <v>0</v>
      </c>
      <c r="U181" s="28">
        <v>1</v>
      </c>
      <c r="V181" s="30">
        <v>16</v>
      </c>
      <c r="W181" s="30">
        <v>38</v>
      </c>
      <c r="X181" s="30">
        <v>215</v>
      </c>
      <c r="Y181" s="30">
        <v>24</v>
      </c>
      <c r="Z181" s="30">
        <v>42</v>
      </c>
      <c r="AA181" s="30">
        <v>8</v>
      </c>
      <c r="AB181" s="13">
        <v>0</v>
      </c>
      <c r="AC181" s="30">
        <v>0</v>
      </c>
      <c r="AD181" s="30">
        <v>62</v>
      </c>
      <c r="AE181" s="30">
        <v>0</v>
      </c>
      <c r="AF181" s="28">
        <v>134</v>
      </c>
      <c r="AG181" s="28">
        <v>0</v>
      </c>
      <c r="AH181" s="30">
        <v>0</v>
      </c>
      <c r="AI181" s="30">
        <v>0</v>
      </c>
      <c r="AJ181" s="13">
        <v>0</v>
      </c>
      <c r="AK181" s="28">
        <v>0</v>
      </c>
      <c r="AL181" s="30">
        <v>2</v>
      </c>
      <c r="AM181" s="30">
        <v>41</v>
      </c>
      <c r="AN181" s="31">
        <v>25</v>
      </c>
      <c r="AO181" s="13">
        <v>27</v>
      </c>
      <c r="AP181" s="30">
        <v>693</v>
      </c>
      <c r="AQ181" s="13">
        <v>1246</v>
      </c>
      <c r="AR181" s="30">
        <v>1</v>
      </c>
      <c r="AS181" s="30">
        <v>30</v>
      </c>
      <c r="AT181" s="30">
        <v>675</v>
      </c>
      <c r="AU181" s="13">
        <v>126</v>
      </c>
      <c r="AV181" s="13">
        <v>277</v>
      </c>
      <c r="AW181" s="30">
        <v>12</v>
      </c>
      <c r="AX181" s="30">
        <f t="shared" si="37"/>
        <v>6</v>
      </c>
      <c r="AY181" s="30">
        <v>19</v>
      </c>
      <c r="AZ181" s="30">
        <f t="shared" si="38"/>
        <v>9.5</v>
      </c>
      <c r="BA181" s="30">
        <v>0</v>
      </c>
      <c r="BB181" s="30">
        <v>0</v>
      </c>
      <c r="BC181" s="30">
        <v>0</v>
      </c>
      <c r="BD181" s="30">
        <v>0</v>
      </c>
      <c r="BE181" s="13">
        <v>0</v>
      </c>
      <c r="BF181" s="28">
        <v>0</v>
      </c>
      <c r="BG181" s="13">
        <v>353</v>
      </c>
      <c r="BH181" s="13">
        <v>50</v>
      </c>
      <c r="BI181" s="13">
        <v>0</v>
      </c>
      <c r="BJ181" s="13">
        <v>276</v>
      </c>
      <c r="BK181" s="3"/>
    </row>
    <row r="182" spans="1:63" s="35" customFormat="1" x14ac:dyDescent="0.2">
      <c r="A182" s="32">
        <v>6598</v>
      </c>
      <c r="B182" s="32"/>
      <c r="C182" s="33"/>
      <c r="D182" s="34">
        <f t="shared" ref="D182:AG182" si="48">SUM(D171:D181)</f>
        <v>76</v>
      </c>
      <c r="E182" s="34">
        <f t="shared" si="48"/>
        <v>310</v>
      </c>
      <c r="F182" s="34">
        <f>SUM(F171:F181)</f>
        <v>597</v>
      </c>
      <c r="G182" s="34">
        <f t="shared" si="48"/>
        <v>3293</v>
      </c>
      <c r="H182" s="34">
        <f t="shared" si="48"/>
        <v>3151</v>
      </c>
      <c r="I182" s="34">
        <f t="shared" si="48"/>
        <v>21</v>
      </c>
      <c r="J182" s="34">
        <f t="shared" si="48"/>
        <v>346</v>
      </c>
      <c r="K182" s="34">
        <f t="shared" si="48"/>
        <v>0</v>
      </c>
      <c r="L182" s="34">
        <f t="shared" si="48"/>
        <v>0</v>
      </c>
      <c r="M182" s="34">
        <f t="shared" si="48"/>
        <v>80</v>
      </c>
      <c r="N182" s="34">
        <f t="shared" si="48"/>
        <v>937</v>
      </c>
      <c r="O182" s="34">
        <f t="shared" si="48"/>
        <v>17935</v>
      </c>
      <c r="P182" s="34">
        <f t="shared" si="48"/>
        <v>5</v>
      </c>
      <c r="Q182" s="34">
        <f t="shared" si="48"/>
        <v>80</v>
      </c>
      <c r="R182" s="34">
        <f t="shared" si="48"/>
        <v>0</v>
      </c>
      <c r="S182" s="34">
        <f t="shared" si="48"/>
        <v>0</v>
      </c>
      <c r="T182" s="34">
        <f t="shared" si="48"/>
        <v>0</v>
      </c>
      <c r="U182" s="34">
        <f t="shared" si="48"/>
        <v>10</v>
      </c>
      <c r="V182" s="34">
        <f t="shared" si="48"/>
        <v>119</v>
      </c>
      <c r="W182" s="34">
        <f t="shared" si="48"/>
        <v>81</v>
      </c>
      <c r="X182" s="34">
        <f t="shared" si="48"/>
        <v>720</v>
      </c>
      <c r="Y182" s="34">
        <f t="shared" si="48"/>
        <v>651</v>
      </c>
      <c r="Z182" s="34">
        <f t="shared" si="48"/>
        <v>242</v>
      </c>
      <c r="AA182" s="34">
        <f t="shared" si="48"/>
        <v>519</v>
      </c>
      <c r="AB182" s="34">
        <f t="shared" si="48"/>
        <v>0</v>
      </c>
      <c r="AC182" s="34">
        <f t="shared" si="48"/>
        <v>0</v>
      </c>
      <c r="AD182" s="34">
        <f t="shared" si="48"/>
        <v>188</v>
      </c>
      <c r="AE182" s="34">
        <f t="shared" si="48"/>
        <v>32</v>
      </c>
      <c r="AF182" s="34">
        <f t="shared" si="48"/>
        <v>756</v>
      </c>
      <c r="AG182" s="34">
        <f t="shared" si="48"/>
        <v>0</v>
      </c>
      <c r="AH182" s="34">
        <f t="shared" ref="AH182:BI182" si="49">SUM(AH171:AH181)</f>
        <v>3</v>
      </c>
      <c r="AI182" s="34">
        <f t="shared" si="49"/>
        <v>19</v>
      </c>
      <c r="AJ182" s="34">
        <f t="shared" si="49"/>
        <v>0</v>
      </c>
      <c r="AK182" s="34">
        <f t="shared" si="49"/>
        <v>1</v>
      </c>
      <c r="AL182" s="34">
        <f t="shared" si="49"/>
        <v>19</v>
      </c>
      <c r="AM182" s="34">
        <f t="shared" si="49"/>
        <v>420</v>
      </c>
      <c r="AN182" s="34">
        <f t="shared" si="49"/>
        <v>528</v>
      </c>
      <c r="AO182" s="34">
        <f t="shared" si="49"/>
        <v>908</v>
      </c>
      <c r="AP182" s="34">
        <f t="shared" si="49"/>
        <v>11414</v>
      </c>
      <c r="AQ182" s="34">
        <f t="shared" si="49"/>
        <v>20247</v>
      </c>
      <c r="AR182" s="34">
        <f t="shared" si="49"/>
        <v>29</v>
      </c>
      <c r="AS182" s="34">
        <f t="shared" si="49"/>
        <v>362</v>
      </c>
      <c r="AT182" s="34">
        <f t="shared" si="49"/>
        <v>8065</v>
      </c>
      <c r="AU182" s="34">
        <f t="shared" si="49"/>
        <v>4645</v>
      </c>
      <c r="AV182" s="34">
        <f t="shared" si="49"/>
        <v>1471</v>
      </c>
      <c r="AW182" s="34">
        <f t="shared" si="49"/>
        <v>64</v>
      </c>
      <c r="AX182" s="34">
        <f t="shared" si="49"/>
        <v>32</v>
      </c>
      <c r="AY182" s="34">
        <f>SUM(AY171:AY181)</f>
        <v>188</v>
      </c>
      <c r="AZ182" s="34">
        <f>SUM(AZ171:AZ181)</f>
        <v>94</v>
      </c>
      <c r="BA182" s="34">
        <f t="shared" si="49"/>
        <v>0</v>
      </c>
      <c r="BB182" s="34">
        <f t="shared" si="49"/>
        <v>12</v>
      </c>
      <c r="BC182" s="34">
        <f t="shared" si="49"/>
        <v>3</v>
      </c>
      <c r="BD182" s="34">
        <f t="shared" si="49"/>
        <v>6</v>
      </c>
      <c r="BE182" s="34">
        <f t="shared" si="49"/>
        <v>25</v>
      </c>
      <c r="BF182" s="34">
        <f>SUM(BF171:BF181)</f>
        <v>129</v>
      </c>
      <c r="BG182" s="34">
        <f t="shared" si="49"/>
        <v>2445</v>
      </c>
      <c r="BH182" s="34">
        <f t="shared" si="49"/>
        <v>3664</v>
      </c>
      <c r="BI182" s="34">
        <f t="shared" si="49"/>
        <v>40</v>
      </c>
      <c r="BJ182" s="34">
        <f t="shared" ref="BJ182" si="50">SUM(BJ171:BJ181)</f>
        <v>4694</v>
      </c>
    </row>
    <row r="183" spans="1:63" x14ac:dyDescent="0.2">
      <c r="A183" s="7">
        <v>6599</v>
      </c>
      <c r="B183" s="7" t="s">
        <v>230</v>
      </c>
      <c r="C183" s="30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30">
        <f t="shared" si="37"/>
        <v>0</v>
      </c>
      <c r="AY183" s="28"/>
      <c r="AZ183" s="30">
        <f t="shared" si="38"/>
        <v>0</v>
      </c>
      <c r="BA183" s="28"/>
      <c r="BB183" s="28"/>
      <c r="BC183" s="28"/>
      <c r="BD183" s="28"/>
      <c r="BE183" s="28"/>
      <c r="BF183" s="28"/>
      <c r="BG183" s="28"/>
      <c r="BH183" s="28"/>
      <c r="BI183" s="28"/>
      <c r="BJ183" s="13">
        <v>0</v>
      </c>
      <c r="BK183" s="3"/>
    </row>
    <row r="184" spans="1:63" x14ac:dyDescent="0.2">
      <c r="A184" s="8">
        <v>6601</v>
      </c>
      <c r="B184" s="8" t="s">
        <v>231</v>
      </c>
      <c r="C184" s="30">
        <v>1</v>
      </c>
      <c r="D184" s="28">
        <v>10</v>
      </c>
      <c r="E184" s="30">
        <v>68</v>
      </c>
      <c r="F184" s="30">
        <v>144</v>
      </c>
      <c r="G184" s="30">
        <v>919</v>
      </c>
      <c r="H184" s="30">
        <v>783</v>
      </c>
      <c r="I184" s="30">
        <v>14</v>
      </c>
      <c r="J184" s="30">
        <v>263</v>
      </c>
      <c r="K184" s="30">
        <v>0</v>
      </c>
      <c r="L184" s="30">
        <v>0</v>
      </c>
      <c r="M184" s="28">
        <v>12</v>
      </c>
      <c r="N184" s="30">
        <v>211</v>
      </c>
      <c r="O184" s="30">
        <v>4643</v>
      </c>
      <c r="P184" s="30">
        <v>0</v>
      </c>
      <c r="Q184" s="13">
        <v>0</v>
      </c>
      <c r="R184" s="28">
        <v>0</v>
      </c>
      <c r="S184" s="30">
        <v>0</v>
      </c>
      <c r="T184" s="13">
        <v>0</v>
      </c>
      <c r="U184" s="28">
        <v>1</v>
      </c>
      <c r="V184" s="30">
        <v>8</v>
      </c>
      <c r="W184" s="30">
        <v>0</v>
      </c>
      <c r="X184" s="30">
        <v>0</v>
      </c>
      <c r="Y184" s="30">
        <v>0</v>
      </c>
      <c r="Z184" s="30">
        <v>160</v>
      </c>
      <c r="AA184" s="30">
        <v>0</v>
      </c>
      <c r="AB184" s="13">
        <v>0</v>
      </c>
      <c r="AC184" s="30">
        <v>0</v>
      </c>
      <c r="AD184" s="30">
        <v>0</v>
      </c>
      <c r="AE184" s="30">
        <v>2</v>
      </c>
      <c r="AF184" s="28">
        <v>21</v>
      </c>
      <c r="AG184" s="28">
        <v>0</v>
      </c>
      <c r="AH184" s="30">
        <v>0</v>
      </c>
      <c r="AI184" s="30">
        <v>0</v>
      </c>
      <c r="AJ184" s="13">
        <v>0</v>
      </c>
      <c r="AK184" s="28">
        <v>0</v>
      </c>
      <c r="AL184" s="30">
        <v>0</v>
      </c>
      <c r="AM184" s="30">
        <v>0</v>
      </c>
      <c r="AN184" s="31">
        <v>44</v>
      </c>
      <c r="AO184" s="13">
        <v>81</v>
      </c>
      <c r="AP184" s="30">
        <v>3105</v>
      </c>
      <c r="AQ184" s="13">
        <v>4802</v>
      </c>
      <c r="AR184" s="30">
        <v>0</v>
      </c>
      <c r="AS184" s="30">
        <v>93</v>
      </c>
      <c r="AT184" s="30">
        <v>2248</v>
      </c>
      <c r="AU184" s="13">
        <v>1026</v>
      </c>
      <c r="AV184" s="13">
        <v>0</v>
      </c>
      <c r="AW184" s="30">
        <v>0</v>
      </c>
      <c r="AX184" s="30">
        <f t="shared" si="37"/>
        <v>0</v>
      </c>
      <c r="AY184" s="30">
        <v>0</v>
      </c>
      <c r="AZ184" s="30">
        <f t="shared" si="38"/>
        <v>0</v>
      </c>
      <c r="BA184" s="30">
        <v>0</v>
      </c>
      <c r="BB184" s="30">
        <v>0</v>
      </c>
      <c r="BC184" s="30">
        <v>0</v>
      </c>
      <c r="BD184" s="30">
        <v>0</v>
      </c>
      <c r="BE184" s="13">
        <v>0</v>
      </c>
      <c r="BF184" s="28">
        <v>4</v>
      </c>
      <c r="BG184" s="13">
        <v>159</v>
      </c>
      <c r="BH184" s="13">
        <v>867</v>
      </c>
      <c r="BI184" s="13">
        <v>0</v>
      </c>
      <c r="BJ184" s="13">
        <v>1218</v>
      </c>
      <c r="BK184" s="3"/>
    </row>
    <row r="185" spans="1:63" x14ac:dyDescent="0.2">
      <c r="A185" s="8">
        <v>6602</v>
      </c>
      <c r="B185" s="8" t="s">
        <v>232</v>
      </c>
      <c r="C185" s="30">
        <v>7</v>
      </c>
      <c r="D185" s="28">
        <v>2</v>
      </c>
      <c r="E185" s="30">
        <v>5</v>
      </c>
      <c r="F185" s="30">
        <v>0</v>
      </c>
      <c r="G185" s="30">
        <v>66</v>
      </c>
      <c r="H185" s="30">
        <v>44</v>
      </c>
      <c r="I185" s="30">
        <v>1</v>
      </c>
      <c r="J185" s="30">
        <v>7</v>
      </c>
      <c r="K185" s="30">
        <v>0</v>
      </c>
      <c r="L185" s="30">
        <v>0</v>
      </c>
      <c r="M185" s="28">
        <v>3</v>
      </c>
      <c r="N185" s="30">
        <v>28</v>
      </c>
      <c r="O185" s="30">
        <v>425</v>
      </c>
      <c r="P185" s="30">
        <v>0</v>
      </c>
      <c r="Q185" s="13">
        <v>0</v>
      </c>
      <c r="R185" s="28">
        <v>0</v>
      </c>
      <c r="S185" s="30">
        <v>0</v>
      </c>
      <c r="T185" s="13">
        <v>0</v>
      </c>
      <c r="U185" s="28">
        <v>1</v>
      </c>
      <c r="V185" s="30">
        <v>8</v>
      </c>
      <c r="W185" s="30">
        <v>0</v>
      </c>
      <c r="X185" s="30">
        <v>74</v>
      </c>
      <c r="Y185" s="30">
        <v>0</v>
      </c>
      <c r="Z185" s="30">
        <v>63</v>
      </c>
      <c r="AA185" s="30">
        <v>0</v>
      </c>
      <c r="AB185" s="13">
        <v>0</v>
      </c>
      <c r="AC185" s="30">
        <v>0</v>
      </c>
      <c r="AD185" s="30">
        <v>0</v>
      </c>
      <c r="AE185" s="30">
        <v>0</v>
      </c>
      <c r="AF185" s="28">
        <v>48</v>
      </c>
      <c r="AG185" s="28">
        <v>0</v>
      </c>
      <c r="AH185" s="30">
        <v>0</v>
      </c>
      <c r="AI185" s="30">
        <v>0</v>
      </c>
      <c r="AJ185" s="13">
        <v>0</v>
      </c>
      <c r="AK185" s="28">
        <v>0</v>
      </c>
      <c r="AL185" s="30">
        <v>0</v>
      </c>
      <c r="AM185" s="30">
        <v>0</v>
      </c>
      <c r="AN185" s="31">
        <v>13</v>
      </c>
      <c r="AO185" s="13">
        <v>13</v>
      </c>
      <c r="AP185" s="30">
        <v>246</v>
      </c>
      <c r="AQ185" s="13">
        <v>561</v>
      </c>
      <c r="AR185" s="30">
        <v>0</v>
      </c>
      <c r="AS185" s="30">
        <v>9</v>
      </c>
      <c r="AT185" s="30">
        <v>174</v>
      </c>
      <c r="AU185" s="13">
        <v>121</v>
      </c>
      <c r="AV185" s="13">
        <v>74</v>
      </c>
      <c r="AW185" s="30">
        <v>0</v>
      </c>
      <c r="AX185" s="30">
        <f t="shared" si="37"/>
        <v>0</v>
      </c>
      <c r="AY185" s="30">
        <v>0</v>
      </c>
      <c r="AZ185" s="30">
        <f t="shared" si="38"/>
        <v>0</v>
      </c>
      <c r="BA185" s="30">
        <v>0</v>
      </c>
      <c r="BB185" s="30">
        <v>0</v>
      </c>
      <c r="BC185" s="30">
        <v>0</v>
      </c>
      <c r="BD185" s="30">
        <v>0</v>
      </c>
      <c r="BE185" s="13">
        <v>0</v>
      </c>
      <c r="BF185" s="28">
        <v>5</v>
      </c>
      <c r="BG185" s="13">
        <v>136</v>
      </c>
      <c r="BH185" s="13">
        <v>59</v>
      </c>
      <c r="BI185" s="13">
        <v>0</v>
      </c>
      <c r="BJ185" s="13">
        <v>78</v>
      </c>
      <c r="BK185" s="3"/>
    </row>
    <row r="186" spans="1:63" x14ac:dyDescent="0.2">
      <c r="A186" s="8">
        <v>6603</v>
      </c>
      <c r="B186" s="8" t="s">
        <v>233</v>
      </c>
      <c r="C186" s="30">
        <v>5</v>
      </c>
      <c r="D186" s="28">
        <v>8</v>
      </c>
      <c r="E186" s="30">
        <v>16</v>
      </c>
      <c r="F186" s="30">
        <v>33</v>
      </c>
      <c r="G186" s="30">
        <v>138</v>
      </c>
      <c r="H186" s="30">
        <v>148</v>
      </c>
      <c r="I186" s="30">
        <v>0</v>
      </c>
      <c r="J186" s="30">
        <v>0</v>
      </c>
      <c r="K186" s="30">
        <v>0</v>
      </c>
      <c r="L186" s="30">
        <v>0</v>
      </c>
      <c r="M186" s="28">
        <v>5</v>
      </c>
      <c r="N186" s="30">
        <v>35</v>
      </c>
      <c r="O186" s="30">
        <v>460</v>
      </c>
      <c r="P186" s="30">
        <v>0</v>
      </c>
      <c r="Q186" s="13">
        <v>0</v>
      </c>
      <c r="R186" s="28">
        <v>0</v>
      </c>
      <c r="S186" s="30">
        <v>0</v>
      </c>
      <c r="T186" s="13">
        <v>0</v>
      </c>
      <c r="U186" s="28">
        <v>0</v>
      </c>
      <c r="V186" s="30">
        <v>2</v>
      </c>
      <c r="W186" s="30">
        <v>0</v>
      </c>
      <c r="X186" s="30">
        <v>0</v>
      </c>
      <c r="Y186" s="30">
        <v>12</v>
      </c>
      <c r="Z186" s="30">
        <v>0</v>
      </c>
      <c r="AA186" s="30">
        <v>14</v>
      </c>
      <c r="AB186" s="13">
        <v>0</v>
      </c>
      <c r="AC186" s="30">
        <v>0</v>
      </c>
      <c r="AD186" s="30">
        <v>0</v>
      </c>
      <c r="AE186" s="30">
        <v>1</v>
      </c>
      <c r="AF186" s="28">
        <v>0</v>
      </c>
      <c r="AG186" s="28">
        <v>0</v>
      </c>
      <c r="AH186" s="30">
        <v>0</v>
      </c>
      <c r="AI186" s="30">
        <v>0</v>
      </c>
      <c r="AJ186" s="13">
        <v>0</v>
      </c>
      <c r="AK186" s="28">
        <v>0</v>
      </c>
      <c r="AL186" s="30">
        <v>0</v>
      </c>
      <c r="AM186" s="30">
        <v>0</v>
      </c>
      <c r="AN186" s="31">
        <v>0</v>
      </c>
      <c r="AO186" s="13">
        <v>11</v>
      </c>
      <c r="AP186" s="30">
        <v>418</v>
      </c>
      <c r="AQ186" s="13">
        <v>486</v>
      </c>
      <c r="AR186" s="30">
        <v>0</v>
      </c>
      <c r="AS186" s="30">
        <v>16</v>
      </c>
      <c r="AT186" s="30">
        <v>342</v>
      </c>
      <c r="AU186" s="13">
        <v>22</v>
      </c>
      <c r="AV186" s="13">
        <v>12</v>
      </c>
      <c r="AW186" s="30">
        <v>0</v>
      </c>
      <c r="AX186" s="30">
        <f t="shared" si="37"/>
        <v>0</v>
      </c>
      <c r="AY186" s="30">
        <v>26</v>
      </c>
      <c r="AZ186" s="30">
        <f t="shared" si="38"/>
        <v>13</v>
      </c>
      <c r="BA186" s="30">
        <v>0</v>
      </c>
      <c r="BB186" s="30">
        <v>0</v>
      </c>
      <c r="BC186" s="30">
        <v>0</v>
      </c>
      <c r="BD186" s="30">
        <v>0</v>
      </c>
      <c r="BE186" s="13">
        <v>0</v>
      </c>
      <c r="BF186" s="28">
        <v>1</v>
      </c>
      <c r="BG186" s="13">
        <v>26</v>
      </c>
      <c r="BH186" s="13">
        <v>8</v>
      </c>
      <c r="BI186" s="13">
        <v>0</v>
      </c>
      <c r="BJ186" s="13">
        <v>212</v>
      </c>
      <c r="BK186" s="3"/>
    </row>
    <row r="187" spans="1:63" x14ac:dyDescent="0.2">
      <c r="A187" s="8">
        <v>6604</v>
      </c>
      <c r="B187" s="8" t="s">
        <v>234</v>
      </c>
      <c r="C187" s="30">
        <v>3</v>
      </c>
      <c r="D187" s="28">
        <v>8</v>
      </c>
      <c r="E187" s="30">
        <v>54</v>
      </c>
      <c r="F187" s="30">
        <v>66</v>
      </c>
      <c r="G187" s="30">
        <v>631</v>
      </c>
      <c r="H187" s="30">
        <v>687</v>
      </c>
      <c r="I187" s="30">
        <v>8</v>
      </c>
      <c r="J187" s="30">
        <v>147</v>
      </c>
      <c r="K187" s="30">
        <v>0</v>
      </c>
      <c r="L187" s="30">
        <v>0</v>
      </c>
      <c r="M187" s="28">
        <v>12</v>
      </c>
      <c r="N187" s="30">
        <v>180</v>
      </c>
      <c r="O187" s="30">
        <v>4115</v>
      </c>
      <c r="P187" s="30">
        <v>0</v>
      </c>
      <c r="Q187" s="13">
        <v>0</v>
      </c>
      <c r="R187" s="28">
        <v>0</v>
      </c>
      <c r="S187" s="30">
        <v>0</v>
      </c>
      <c r="T187" s="13">
        <v>0</v>
      </c>
      <c r="U187" s="28">
        <v>0</v>
      </c>
      <c r="V187" s="30">
        <v>1</v>
      </c>
      <c r="W187" s="30">
        <v>0</v>
      </c>
      <c r="X187" s="30">
        <v>0</v>
      </c>
      <c r="Y187" s="30">
        <v>22</v>
      </c>
      <c r="Z187" s="30">
        <v>0</v>
      </c>
      <c r="AA187" s="30">
        <v>0</v>
      </c>
      <c r="AB187" s="13">
        <v>0</v>
      </c>
      <c r="AC187" s="30">
        <v>0</v>
      </c>
      <c r="AD187" s="30">
        <v>0</v>
      </c>
      <c r="AE187" s="30">
        <v>23</v>
      </c>
      <c r="AF187" s="28">
        <v>59</v>
      </c>
      <c r="AG187" s="28">
        <v>0</v>
      </c>
      <c r="AH187" s="30">
        <v>0</v>
      </c>
      <c r="AI187" s="30">
        <v>0</v>
      </c>
      <c r="AJ187" s="13">
        <v>0</v>
      </c>
      <c r="AK187" s="28">
        <v>0</v>
      </c>
      <c r="AL187" s="30">
        <v>0</v>
      </c>
      <c r="AM187" s="30">
        <v>0</v>
      </c>
      <c r="AN187" s="31">
        <v>61</v>
      </c>
      <c r="AO187" s="13">
        <v>72</v>
      </c>
      <c r="AP187" s="30">
        <v>2626</v>
      </c>
      <c r="AQ187" s="13">
        <v>4136</v>
      </c>
      <c r="AR187" s="30">
        <v>0</v>
      </c>
      <c r="AS187" s="30">
        <v>94</v>
      </c>
      <c r="AT187" s="30">
        <v>2139</v>
      </c>
      <c r="AU187" s="13">
        <v>752</v>
      </c>
      <c r="AV187" s="13">
        <v>22</v>
      </c>
      <c r="AW187" s="30">
        <v>0</v>
      </c>
      <c r="AX187" s="30">
        <f t="shared" si="37"/>
        <v>0</v>
      </c>
      <c r="AY187" s="30">
        <v>0</v>
      </c>
      <c r="AZ187" s="30">
        <f t="shared" si="38"/>
        <v>0</v>
      </c>
      <c r="BA187" s="30">
        <v>0</v>
      </c>
      <c r="BB187" s="30">
        <v>0</v>
      </c>
      <c r="BC187" s="30">
        <v>0</v>
      </c>
      <c r="BD187" s="30">
        <v>0</v>
      </c>
      <c r="BE187" s="13">
        <v>3</v>
      </c>
      <c r="BF187" s="28">
        <v>1</v>
      </c>
      <c r="BG187" s="13">
        <v>22</v>
      </c>
      <c r="BH187" s="13">
        <v>744</v>
      </c>
      <c r="BI187" s="13">
        <v>0</v>
      </c>
      <c r="BJ187" s="13">
        <v>1015</v>
      </c>
      <c r="BK187" s="3"/>
    </row>
    <row r="188" spans="1:63" x14ac:dyDescent="0.2">
      <c r="A188" s="8">
        <v>6605</v>
      </c>
      <c r="B188" s="8" t="s">
        <v>235</v>
      </c>
      <c r="C188" s="30">
        <v>5</v>
      </c>
      <c r="D188" s="28">
        <v>2</v>
      </c>
      <c r="E188" s="30">
        <v>10</v>
      </c>
      <c r="F188" s="30">
        <v>44</v>
      </c>
      <c r="G188" s="30">
        <v>101</v>
      </c>
      <c r="H188" s="30">
        <v>102</v>
      </c>
      <c r="I188" s="30">
        <v>2</v>
      </c>
      <c r="J188" s="30">
        <v>29</v>
      </c>
      <c r="K188" s="30">
        <v>0</v>
      </c>
      <c r="L188" s="30">
        <v>0</v>
      </c>
      <c r="M188" s="28">
        <v>2</v>
      </c>
      <c r="N188" s="30">
        <v>32</v>
      </c>
      <c r="O188" s="30">
        <v>607</v>
      </c>
      <c r="P188" s="30">
        <v>1</v>
      </c>
      <c r="Q188" s="13">
        <v>14</v>
      </c>
      <c r="R188" s="28">
        <v>0</v>
      </c>
      <c r="S188" s="30">
        <v>0</v>
      </c>
      <c r="T188" s="13">
        <v>0</v>
      </c>
      <c r="U188" s="28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13">
        <v>0</v>
      </c>
      <c r="AC188" s="30">
        <v>0</v>
      </c>
      <c r="AD188" s="30">
        <v>0</v>
      </c>
      <c r="AE188" s="30">
        <v>0</v>
      </c>
      <c r="AF188" s="28">
        <v>19</v>
      </c>
      <c r="AG188" s="28">
        <v>0</v>
      </c>
      <c r="AH188" s="30">
        <v>0</v>
      </c>
      <c r="AI188" s="30">
        <v>0</v>
      </c>
      <c r="AJ188" s="13">
        <v>0</v>
      </c>
      <c r="AK188" s="28">
        <v>0</v>
      </c>
      <c r="AL188" s="30">
        <v>0</v>
      </c>
      <c r="AM188" s="30">
        <v>0</v>
      </c>
      <c r="AN188" s="31">
        <v>0</v>
      </c>
      <c r="AO188" s="13">
        <v>4</v>
      </c>
      <c r="AP188" s="30">
        <v>409</v>
      </c>
      <c r="AQ188" s="13">
        <v>621</v>
      </c>
      <c r="AR188" s="30">
        <v>0</v>
      </c>
      <c r="AS188" s="30">
        <v>16</v>
      </c>
      <c r="AT188" s="30">
        <v>329</v>
      </c>
      <c r="AU188" s="13">
        <v>154</v>
      </c>
      <c r="AV188" s="13">
        <v>0</v>
      </c>
      <c r="AW188" s="30">
        <v>0</v>
      </c>
      <c r="AX188" s="30">
        <f t="shared" si="37"/>
        <v>0</v>
      </c>
      <c r="AY188" s="30">
        <v>0</v>
      </c>
      <c r="AZ188" s="30">
        <f t="shared" si="38"/>
        <v>0</v>
      </c>
      <c r="BA188" s="30">
        <v>0</v>
      </c>
      <c r="BB188" s="30">
        <v>0</v>
      </c>
      <c r="BC188" s="30">
        <v>0</v>
      </c>
      <c r="BD188" s="30">
        <v>0</v>
      </c>
      <c r="BE188" s="13">
        <v>0</v>
      </c>
      <c r="BF188" s="28">
        <v>0</v>
      </c>
      <c r="BG188" s="13">
        <v>39</v>
      </c>
      <c r="BH188" s="13">
        <v>115</v>
      </c>
      <c r="BI188" s="13">
        <v>112</v>
      </c>
      <c r="BJ188" s="13">
        <v>156</v>
      </c>
      <c r="BK188" s="3"/>
    </row>
    <row r="189" spans="1:63" x14ac:dyDescent="0.2">
      <c r="A189" s="8">
        <v>6606</v>
      </c>
      <c r="B189" s="8" t="s">
        <v>236</v>
      </c>
      <c r="C189" s="30">
        <v>8</v>
      </c>
      <c r="D189" s="28">
        <v>1</v>
      </c>
      <c r="E189" s="30">
        <v>3</v>
      </c>
      <c r="F189" s="30">
        <v>6</v>
      </c>
      <c r="G189" s="30">
        <v>16</v>
      </c>
      <c r="H189" s="30">
        <v>23</v>
      </c>
      <c r="I189" s="30">
        <v>0</v>
      </c>
      <c r="J189" s="30">
        <v>0</v>
      </c>
      <c r="K189" s="30">
        <v>0</v>
      </c>
      <c r="L189" s="30">
        <v>0</v>
      </c>
      <c r="M189" s="28">
        <v>1</v>
      </c>
      <c r="N189" s="30">
        <v>10</v>
      </c>
      <c r="O189" s="30">
        <v>95</v>
      </c>
      <c r="P189" s="30">
        <v>0</v>
      </c>
      <c r="Q189" s="13">
        <v>0</v>
      </c>
      <c r="R189" s="28">
        <v>0</v>
      </c>
      <c r="S189" s="30">
        <v>0</v>
      </c>
      <c r="T189" s="13">
        <v>0</v>
      </c>
      <c r="U189" s="28">
        <v>0</v>
      </c>
      <c r="V189" s="30">
        <v>1</v>
      </c>
      <c r="W189" s="30">
        <v>0</v>
      </c>
      <c r="X189" s="30">
        <v>0</v>
      </c>
      <c r="Y189" s="30">
        <v>5</v>
      </c>
      <c r="Z189" s="30">
        <v>0</v>
      </c>
      <c r="AA189" s="30">
        <v>0</v>
      </c>
      <c r="AB189" s="13">
        <v>0</v>
      </c>
      <c r="AC189" s="30">
        <v>0</v>
      </c>
      <c r="AD189" s="30">
        <v>0</v>
      </c>
      <c r="AE189" s="30">
        <v>0</v>
      </c>
      <c r="AF189" s="28">
        <v>6</v>
      </c>
      <c r="AG189" s="28">
        <v>0</v>
      </c>
      <c r="AH189" s="30">
        <v>0</v>
      </c>
      <c r="AI189" s="30">
        <v>0</v>
      </c>
      <c r="AJ189" s="13">
        <v>0</v>
      </c>
      <c r="AK189" s="28">
        <v>0</v>
      </c>
      <c r="AL189" s="30">
        <v>0</v>
      </c>
      <c r="AM189" s="30">
        <v>0</v>
      </c>
      <c r="AN189" s="31">
        <v>0</v>
      </c>
      <c r="AO189" s="13">
        <v>4</v>
      </c>
      <c r="AP189" s="30">
        <v>73</v>
      </c>
      <c r="AQ189" s="13">
        <v>100</v>
      </c>
      <c r="AR189" s="30">
        <v>1</v>
      </c>
      <c r="AS189" s="30">
        <v>3</v>
      </c>
      <c r="AT189" s="30">
        <v>70</v>
      </c>
      <c r="AU189" s="13">
        <v>16</v>
      </c>
      <c r="AV189" s="13">
        <v>5</v>
      </c>
      <c r="AW189" s="30">
        <v>0</v>
      </c>
      <c r="AX189" s="30">
        <f t="shared" si="37"/>
        <v>0</v>
      </c>
      <c r="AY189" s="30">
        <v>5</v>
      </c>
      <c r="AZ189" s="30">
        <f t="shared" si="38"/>
        <v>2.5</v>
      </c>
      <c r="BA189" s="30">
        <v>0</v>
      </c>
      <c r="BB189" s="30">
        <v>1</v>
      </c>
      <c r="BC189" s="30">
        <v>0</v>
      </c>
      <c r="BD189" s="30">
        <v>1</v>
      </c>
      <c r="BE189" s="13">
        <v>0</v>
      </c>
      <c r="BF189" s="28">
        <v>0</v>
      </c>
      <c r="BG189" s="13">
        <v>5</v>
      </c>
      <c r="BH189" s="13">
        <v>16</v>
      </c>
      <c r="BI189" s="13">
        <v>0</v>
      </c>
      <c r="BJ189" s="13">
        <v>30</v>
      </c>
      <c r="BK189" s="3"/>
    </row>
    <row r="190" spans="1:63" x14ac:dyDescent="0.2">
      <c r="A190" s="8">
        <v>6607</v>
      </c>
      <c r="B190" s="8" t="s">
        <v>237</v>
      </c>
      <c r="C190" s="30">
        <v>4</v>
      </c>
      <c r="D190" s="28">
        <v>16</v>
      </c>
      <c r="E190" s="30">
        <v>49</v>
      </c>
      <c r="F190" s="30">
        <v>67</v>
      </c>
      <c r="G190" s="30">
        <v>523</v>
      </c>
      <c r="H190" s="30">
        <v>540</v>
      </c>
      <c r="I190" s="30">
        <v>1</v>
      </c>
      <c r="J190" s="30">
        <v>18</v>
      </c>
      <c r="K190" s="30">
        <v>0</v>
      </c>
      <c r="L190" s="30">
        <v>0</v>
      </c>
      <c r="M190" s="28">
        <v>13</v>
      </c>
      <c r="N190" s="30">
        <v>106</v>
      </c>
      <c r="O190" s="30">
        <v>1726</v>
      </c>
      <c r="P190" s="30">
        <v>0</v>
      </c>
      <c r="Q190" s="13">
        <v>0</v>
      </c>
      <c r="R190" s="28">
        <v>0</v>
      </c>
      <c r="S190" s="30">
        <v>0</v>
      </c>
      <c r="T190" s="13">
        <v>0</v>
      </c>
      <c r="U190" s="28">
        <v>0</v>
      </c>
      <c r="V190" s="30">
        <v>6</v>
      </c>
      <c r="W190" s="30">
        <v>0</v>
      </c>
      <c r="X190" s="30">
        <v>0</v>
      </c>
      <c r="Y190" s="30">
        <v>79</v>
      </c>
      <c r="Z190" s="30">
        <v>0</v>
      </c>
      <c r="AA190" s="30">
        <v>19</v>
      </c>
      <c r="AB190" s="13">
        <v>0</v>
      </c>
      <c r="AC190" s="30">
        <v>0</v>
      </c>
      <c r="AD190" s="30">
        <v>0</v>
      </c>
      <c r="AE190" s="30">
        <v>1</v>
      </c>
      <c r="AF190" s="28">
        <v>0</v>
      </c>
      <c r="AG190" s="28">
        <v>0</v>
      </c>
      <c r="AH190" s="30">
        <v>0</v>
      </c>
      <c r="AI190" s="30">
        <v>0</v>
      </c>
      <c r="AJ190" s="13">
        <v>0</v>
      </c>
      <c r="AK190" s="28">
        <v>0</v>
      </c>
      <c r="AL190" s="30">
        <v>0</v>
      </c>
      <c r="AM190" s="30">
        <v>0</v>
      </c>
      <c r="AN190" s="31">
        <v>0</v>
      </c>
      <c r="AO190" s="13">
        <v>40</v>
      </c>
      <c r="AP190" s="30">
        <v>1595</v>
      </c>
      <c r="AQ190" s="13">
        <v>1824</v>
      </c>
      <c r="AR190" s="30">
        <v>0</v>
      </c>
      <c r="AS190" s="30">
        <v>57</v>
      </c>
      <c r="AT190" s="30">
        <v>1263</v>
      </c>
      <c r="AU190" s="13">
        <v>19</v>
      </c>
      <c r="AV190" s="13">
        <v>79</v>
      </c>
      <c r="AW190" s="30">
        <v>0</v>
      </c>
      <c r="AX190" s="30">
        <f t="shared" si="37"/>
        <v>0</v>
      </c>
      <c r="AY190" s="30">
        <v>0</v>
      </c>
      <c r="AZ190" s="30">
        <f t="shared" si="38"/>
        <v>0</v>
      </c>
      <c r="BA190" s="30">
        <v>0</v>
      </c>
      <c r="BB190" s="30">
        <v>1</v>
      </c>
      <c r="BC190" s="30">
        <v>0</v>
      </c>
      <c r="BD190" s="30">
        <v>0</v>
      </c>
      <c r="BE190" s="13">
        <v>1</v>
      </c>
      <c r="BF190" s="28">
        <v>7</v>
      </c>
      <c r="BG190" s="13">
        <v>98</v>
      </c>
      <c r="BH190" s="13">
        <v>0</v>
      </c>
      <c r="BI190" s="13">
        <v>0</v>
      </c>
      <c r="BJ190" s="13">
        <v>768</v>
      </c>
      <c r="BK190" s="3"/>
    </row>
    <row r="191" spans="1:63" x14ac:dyDescent="0.2">
      <c r="A191" s="8">
        <v>6608</v>
      </c>
      <c r="B191" s="8" t="s">
        <v>238</v>
      </c>
      <c r="C191" s="30">
        <v>6</v>
      </c>
      <c r="D191" s="28">
        <v>2</v>
      </c>
      <c r="E191" s="30">
        <v>10</v>
      </c>
      <c r="F191" s="30">
        <v>40</v>
      </c>
      <c r="G191" s="30">
        <v>85</v>
      </c>
      <c r="H191" s="30">
        <v>82</v>
      </c>
      <c r="I191" s="30">
        <v>0</v>
      </c>
      <c r="J191" s="30">
        <v>0</v>
      </c>
      <c r="K191" s="30">
        <v>0</v>
      </c>
      <c r="L191" s="30">
        <v>0</v>
      </c>
      <c r="M191" s="28">
        <v>1</v>
      </c>
      <c r="N191" s="30">
        <v>14</v>
      </c>
      <c r="O191" s="30">
        <v>254</v>
      </c>
      <c r="P191" s="30">
        <v>0</v>
      </c>
      <c r="Q191" s="13">
        <v>0</v>
      </c>
      <c r="R191" s="28">
        <v>0</v>
      </c>
      <c r="S191" s="30">
        <v>0</v>
      </c>
      <c r="T191" s="13">
        <v>0</v>
      </c>
      <c r="U191" s="28">
        <v>1</v>
      </c>
      <c r="V191" s="30">
        <v>9</v>
      </c>
      <c r="W191" s="30">
        <v>0</v>
      </c>
      <c r="X191" s="30">
        <v>181</v>
      </c>
      <c r="Y191" s="30">
        <v>0</v>
      </c>
      <c r="Z191" s="30">
        <v>0</v>
      </c>
      <c r="AA191" s="30">
        <v>0</v>
      </c>
      <c r="AB191" s="13">
        <v>0</v>
      </c>
      <c r="AC191" s="30">
        <v>0</v>
      </c>
      <c r="AD191" s="30">
        <v>30</v>
      </c>
      <c r="AE191" s="30">
        <v>0</v>
      </c>
      <c r="AF191" s="28">
        <v>38</v>
      </c>
      <c r="AG191" s="28">
        <v>0</v>
      </c>
      <c r="AH191" s="30">
        <v>0</v>
      </c>
      <c r="AI191" s="30">
        <v>0</v>
      </c>
      <c r="AJ191" s="13">
        <v>0</v>
      </c>
      <c r="AK191" s="28">
        <v>0</v>
      </c>
      <c r="AL191" s="30">
        <v>0</v>
      </c>
      <c r="AM191" s="30">
        <v>0</v>
      </c>
      <c r="AN191" s="31">
        <v>0</v>
      </c>
      <c r="AO191" s="13">
        <v>5</v>
      </c>
      <c r="AP191" s="30">
        <v>222</v>
      </c>
      <c r="AQ191" s="13">
        <v>435</v>
      </c>
      <c r="AR191" s="30">
        <v>0</v>
      </c>
      <c r="AS191" s="30">
        <v>6</v>
      </c>
      <c r="AT191" s="30">
        <v>130</v>
      </c>
      <c r="AU191" s="13">
        <v>0</v>
      </c>
      <c r="AV191" s="13">
        <v>181</v>
      </c>
      <c r="AW191" s="30">
        <v>0</v>
      </c>
      <c r="AX191" s="30">
        <f t="shared" si="37"/>
        <v>0</v>
      </c>
      <c r="AY191" s="30">
        <v>0</v>
      </c>
      <c r="AZ191" s="30">
        <f t="shared" si="38"/>
        <v>0</v>
      </c>
      <c r="BA191" s="30">
        <v>0</v>
      </c>
      <c r="BB191" s="30">
        <v>0</v>
      </c>
      <c r="BC191" s="30">
        <v>0</v>
      </c>
      <c r="BD191" s="30">
        <v>0</v>
      </c>
      <c r="BE191" s="13">
        <v>0</v>
      </c>
      <c r="BF191" s="28">
        <v>1</v>
      </c>
      <c r="BG191" s="13">
        <v>181</v>
      </c>
      <c r="BH191" s="13">
        <v>0</v>
      </c>
      <c r="BI191" s="13">
        <v>0</v>
      </c>
      <c r="BJ191" s="13">
        <v>129</v>
      </c>
      <c r="BK191" s="3"/>
    </row>
    <row r="192" spans="1:63" x14ac:dyDescent="0.2">
      <c r="A192" s="8">
        <v>6609</v>
      </c>
      <c r="B192" s="8" t="s">
        <v>239</v>
      </c>
      <c r="C192" s="30">
        <v>1</v>
      </c>
      <c r="D192" s="28">
        <v>52</v>
      </c>
      <c r="E192" s="30">
        <v>401</v>
      </c>
      <c r="F192" s="30">
        <v>280</v>
      </c>
      <c r="G192" s="30">
        <f>5239+50</f>
        <v>5289</v>
      </c>
      <c r="H192" s="30">
        <f>5292+50</f>
        <v>5342</v>
      </c>
      <c r="I192" s="30">
        <v>27</v>
      </c>
      <c r="J192" s="30">
        <v>529</v>
      </c>
      <c r="K192" s="30">
        <v>3</v>
      </c>
      <c r="L192" s="30">
        <v>19</v>
      </c>
      <c r="M192" s="28">
        <v>50</v>
      </c>
      <c r="N192" s="30">
        <v>1301</v>
      </c>
      <c r="O192" s="30">
        <v>30705</v>
      </c>
      <c r="P192" s="30">
        <v>8</v>
      </c>
      <c r="Q192" s="13">
        <v>166</v>
      </c>
      <c r="R192" s="28">
        <v>0</v>
      </c>
      <c r="S192" s="30">
        <v>0</v>
      </c>
      <c r="T192" s="13">
        <v>0</v>
      </c>
      <c r="U192" s="28">
        <v>2</v>
      </c>
      <c r="V192" s="30">
        <f>75+3</f>
        <v>78</v>
      </c>
      <c r="W192" s="30">
        <v>0</v>
      </c>
      <c r="X192" s="30">
        <v>0</v>
      </c>
      <c r="Y192" s="30">
        <f>1188+50</f>
        <v>1238</v>
      </c>
      <c r="Z192" s="30">
        <f>64+25</f>
        <v>89</v>
      </c>
      <c r="AA192" s="30">
        <v>11</v>
      </c>
      <c r="AB192" s="13">
        <f>485+15</f>
        <v>500</v>
      </c>
      <c r="AC192" s="30">
        <v>0</v>
      </c>
      <c r="AD192" s="30">
        <v>0</v>
      </c>
      <c r="AE192" s="30">
        <f>37+40</f>
        <v>77</v>
      </c>
      <c r="AF192" s="28">
        <v>519</v>
      </c>
      <c r="AG192" s="28">
        <v>0</v>
      </c>
      <c r="AH192" s="30">
        <v>0</v>
      </c>
      <c r="AI192" s="30">
        <v>0</v>
      </c>
      <c r="AJ192" s="13">
        <v>0</v>
      </c>
      <c r="AK192" s="28">
        <v>0</v>
      </c>
      <c r="AL192" s="30">
        <v>18</v>
      </c>
      <c r="AM192" s="30">
        <v>410</v>
      </c>
      <c r="AN192" s="31">
        <v>335</v>
      </c>
      <c r="AO192" s="13">
        <v>562</v>
      </c>
      <c r="AP192" s="30">
        <f>18833+100</f>
        <v>18933</v>
      </c>
      <c r="AQ192" s="13">
        <v>32606</v>
      </c>
      <c r="AR192" s="30">
        <v>29</v>
      </c>
      <c r="AS192" s="30">
        <v>506</v>
      </c>
      <c r="AT192" s="30">
        <v>11257</v>
      </c>
      <c r="AU192" s="13">
        <f>8511+75</f>
        <v>8586</v>
      </c>
      <c r="AV192" s="13">
        <f>1672+15</f>
        <v>1687</v>
      </c>
      <c r="AW192" s="30">
        <v>44</v>
      </c>
      <c r="AX192" s="30">
        <f t="shared" si="37"/>
        <v>22</v>
      </c>
      <c r="AY192" s="30">
        <v>205</v>
      </c>
      <c r="AZ192" s="30">
        <f t="shared" si="38"/>
        <v>102.5</v>
      </c>
      <c r="BA192" s="30">
        <v>0</v>
      </c>
      <c r="BB192" s="30">
        <v>0</v>
      </c>
      <c r="BC192" s="30">
        <v>0</v>
      </c>
      <c r="BD192" s="30">
        <v>0</v>
      </c>
      <c r="BE192" s="13">
        <v>0</v>
      </c>
      <c r="BF192" s="28">
        <f>80+2</f>
        <v>82</v>
      </c>
      <c r="BG192" s="13">
        <f>1990+90</f>
        <v>2080</v>
      </c>
      <c r="BH192" s="13">
        <v>8179</v>
      </c>
      <c r="BI192" s="13">
        <v>229</v>
      </c>
      <c r="BJ192" s="13">
        <v>7867</v>
      </c>
      <c r="BK192" s="3"/>
    </row>
    <row r="193" spans="1:63" x14ac:dyDescent="0.2">
      <c r="A193" s="8">
        <v>6610</v>
      </c>
      <c r="B193" s="8" t="s">
        <v>240</v>
      </c>
      <c r="C193" s="30">
        <v>3</v>
      </c>
      <c r="D193" s="28">
        <v>7</v>
      </c>
      <c r="E193" s="30">
        <v>33</v>
      </c>
      <c r="F193" s="30">
        <v>73</v>
      </c>
      <c r="G193" s="30">
        <v>356</v>
      </c>
      <c r="H193" s="30">
        <v>312</v>
      </c>
      <c r="I193" s="30">
        <v>2</v>
      </c>
      <c r="J193" s="30">
        <v>23</v>
      </c>
      <c r="K193" s="30">
        <v>0</v>
      </c>
      <c r="L193" s="30">
        <v>0</v>
      </c>
      <c r="M193" s="28">
        <v>13</v>
      </c>
      <c r="N193" s="30">
        <v>101</v>
      </c>
      <c r="O193" s="30">
        <v>1675</v>
      </c>
      <c r="P193" s="30">
        <v>0</v>
      </c>
      <c r="Q193" s="13">
        <v>0</v>
      </c>
      <c r="R193" s="28">
        <v>0</v>
      </c>
      <c r="S193" s="30">
        <v>0</v>
      </c>
      <c r="T193" s="13">
        <v>0</v>
      </c>
      <c r="U193" s="28">
        <v>1</v>
      </c>
      <c r="V193" s="30">
        <v>18</v>
      </c>
      <c r="W193" s="30">
        <v>0</v>
      </c>
      <c r="X193" s="30">
        <v>190</v>
      </c>
      <c r="Y193" s="30">
        <v>44</v>
      </c>
      <c r="Z193" s="30">
        <v>0</v>
      </c>
      <c r="AA193" s="30">
        <v>103</v>
      </c>
      <c r="AB193" s="13">
        <v>0</v>
      </c>
      <c r="AC193" s="30">
        <v>0</v>
      </c>
      <c r="AD193" s="30">
        <v>24</v>
      </c>
      <c r="AE193" s="30">
        <v>3</v>
      </c>
      <c r="AF193" s="28">
        <v>117</v>
      </c>
      <c r="AG193" s="28">
        <v>0</v>
      </c>
      <c r="AH193" s="30">
        <v>0</v>
      </c>
      <c r="AI193" s="30">
        <v>0</v>
      </c>
      <c r="AJ193" s="13">
        <v>0</v>
      </c>
      <c r="AK193" s="28">
        <v>0</v>
      </c>
      <c r="AL193" s="30">
        <v>0</v>
      </c>
      <c r="AM193" s="30">
        <v>0</v>
      </c>
      <c r="AN193" s="31">
        <v>15</v>
      </c>
      <c r="AO193" s="13">
        <v>44</v>
      </c>
      <c r="AP193" s="30">
        <v>1194</v>
      </c>
      <c r="AQ193" s="13">
        <v>2012</v>
      </c>
      <c r="AR193" s="30">
        <v>0</v>
      </c>
      <c r="AS193" s="30">
        <v>48</v>
      </c>
      <c r="AT193" s="30">
        <v>1058</v>
      </c>
      <c r="AU193" s="13">
        <v>305</v>
      </c>
      <c r="AV193" s="13">
        <v>234</v>
      </c>
      <c r="AW193" s="30">
        <v>0</v>
      </c>
      <c r="AX193" s="30">
        <f t="shared" si="37"/>
        <v>0</v>
      </c>
      <c r="AY193" s="30">
        <v>12</v>
      </c>
      <c r="AZ193" s="30">
        <f t="shared" si="38"/>
        <v>6</v>
      </c>
      <c r="BA193" s="30">
        <v>0</v>
      </c>
      <c r="BB193" s="30">
        <v>3</v>
      </c>
      <c r="BC193" s="30">
        <v>1</v>
      </c>
      <c r="BD193" s="30">
        <v>3</v>
      </c>
      <c r="BE193" s="13">
        <v>0</v>
      </c>
      <c r="BF193" s="28">
        <v>3</v>
      </c>
      <c r="BG193" s="13">
        <v>337</v>
      </c>
      <c r="BH193" s="13">
        <v>201</v>
      </c>
      <c r="BI193" s="13">
        <v>0</v>
      </c>
      <c r="BJ193" s="13">
        <v>480</v>
      </c>
      <c r="BK193" s="3"/>
    </row>
    <row r="194" spans="1:63" x14ac:dyDescent="0.2">
      <c r="A194" s="8">
        <v>6611</v>
      </c>
      <c r="B194" s="8" t="s">
        <v>241</v>
      </c>
      <c r="C194" s="30">
        <v>3</v>
      </c>
      <c r="D194" s="28">
        <v>6</v>
      </c>
      <c r="E194" s="30">
        <v>37</v>
      </c>
      <c r="F194" s="30">
        <v>214</v>
      </c>
      <c r="G194" s="30">
        <v>417</v>
      </c>
      <c r="H194" s="30">
        <v>429</v>
      </c>
      <c r="I194" s="30">
        <v>7</v>
      </c>
      <c r="J194" s="30">
        <v>139</v>
      </c>
      <c r="K194" s="30">
        <v>0</v>
      </c>
      <c r="L194" s="30">
        <v>0</v>
      </c>
      <c r="M194" s="28">
        <v>5</v>
      </c>
      <c r="N194" s="30">
        <v>86</v>
      </c>
      <c r="O194" s="30">
        <v>1828</v>
      </c>
      <c r="P194" s="30">
        <v>0</v>
      </c>
      <c r="Q194" s="13">
        <v>0</v>
      </c>
      <c r="R194" s="28">
        <v>0</v>
      </c>
      <c r="S194" s="30">
        <v>0</v>
      </c>
      <c r="T194" s="13">
        <v>0</v>
      </c>
      <c r="U194" s="28">
        <v>2</v>
      </c>
      <c r="V194" s="30">
        <v>23</v>
      </c>
      <c r="W194" s="30">
        <v>41</v>
      </c>
      <c r="X194" s="30">
        <v>108</v>
      </c>
      <c r="Y194" s="30">
        <v>165</v>
      </c>
      <c r="Z194" s="30">
        <v>79</v>
      </c>
      <c r="AA194" s="30">
        <v>55</v>
      </c>
      <c r="AB194" s="13">
        <v>0</v>
      </c>
      <c r="AC194" s="30">
        <v>0</v>
      </c>
      <c r="AD194" s="30">
        <v>19</v>
      </c>
      <c r="AE194" s="30">
        <v>13</v>
      </c>
      <c r="AF194" s="28">
        <v>160</v>
      </c>
      <c r="AG194" s="28">
        <v>0</v>
      </c>
      <c r="AH194" s="30">
        <v>0</v>
      </c>
      <c r="AI194" s="30">
        <v>0</v>
      </c>
      <c r="AJ194" s="13">
        <v>0</v>
      </c>
      <c r="AK194" s="28">
        <v>0</v>
      </c>
      <c r="AL194" s="30">
        <v>0</v>
      </c>
      <c r="AM194" s="30">
        <v>0</v>
      </c>
      <c r="AN194" s="31">
        <v>25</v>
      </c>
      <c r="AO194" s="13">
        <v>52</v>
      </c>
      <c r="AP194" s="30">
        <v>1621</v>
      </c>
      <c r="AQ194" s="13">
        <v>2276</v>
      </c>
      <c r="AR194" s="30">
        <v>1</v>
      </c>
      <c r="AS194" s="30">
        <v>27</v>
      </c>
      <c r="AT194" s="30">
        <v>649</v>
      </c>
      <c r="AU194" s="13">
        <v>136</v>
      </c>
      <c r="AV194" s="13">
        <v>314</v>
      </c>
      <c r="AW194" s="30">
        <v>0</v>
      </c>
      <c r="AX194" s="30">
        <f t="shared" si="37"/>
        <v>0</v>
      </c>
      <c r="AY194" s="30">
        <v>75</v>
      </c>
      <c r="AZ194" s="30">
        <f t="shared" si="38"/>
        <v>37.5</v>
      </c>
      <c r="BA194" s="30">
        <v>0</v>
      </c>
      <c r="BB194" s="30">
        <v>0</v>
      </c>
      <c r="BC194" s="30">
        <v>0</v>
      </c>
      <c r="BD194" s="30">
        <v>1</v>
      </c>
      <c r="BE194" s="13">
        <v>2</v>
      </c>
      <c r="BF194" s="28">
        <v>1</v>
      </c>
      <c r="BG194" s="13">
        <v>448</v>
      </c>
      <c r="BH194" s="13">
        <v>0</v>
      </c>
      <c r="BI194" s="13">
        <v>0</v>
      </c>
      <c r="BJ194" s="13">
        <v>623</v>
      </c>
      <c r="BK194" s="3"/>
    </row>
    <row r="195" spans="1:63" x14ac:dyDescent="0.2">
      <c r="A195" s="8">
        <v>6612</v>
      </c>
      <c r="B195" s="8" t="s">
        <v>242</v>
      </c>
      <c r="C195" s="30">
        <v>4</v>
      </c>
      <c r="D195" s="28">
        <v>11</v>
      </c>
      <c r="E195" s="30">
        <f>47+2</f>
        <v>49</v>
      </c>
      <c r="F195" s="30">
        <v>181</v>
      </c>
      <c r="G195" s="30">
        <f>460+10</f>
        <v>470</v>
      </c>
      <c r="H195" s="30">
        <f>389+10</f>
        <v>399</v>
      </c>
      <c r="I195" s="30">
        <v>1</v>
      </c>
      <c r="J195" s="30">
        <v>14</v>
      </c>
      <c r="K195" s="30">
        <v>0</v>
      </c>
      <c r="L195" s="30">
        <v>0</v>
      </c>
      <c r="M195" s="28">
        <v>11</v>
      </c>
      <c r="N195" s="30">
        <v>86</v>
      </c>
      <c r="O195" s="30">
        <f>1413+20</f>
        <v>1433</v>
      </c>
      <c r="P195" s="30">
        <v>0</v>
      </c>
      <c r="Q195" s="13">
        <v>0</v>
      </c>
      <c r="R195" s="28">
        <v>0</v>
      </c>
      <c r="S195" s="30">
        <v>0</v>
      </c>
      <c r="T195" s="13">
        <v>0</v>
      </c>
      <c r="U195" s="28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13">
        <v>0</v>
      </c>
      <c r="AC195" s="30">
        <v>0</v>
      </c>
      <c r="AD195" s="30">
        <v>0</v>
      </c>
      <c r="AE195" s="30">
        <v>3</v>
      </c>
      <c r="AF195" s="28">
        <v>4</v>
      </c>
      <c r="AG195" s="28">
        <v>0</v>
      </c>
      <c r="AH195" s="30">
        <v>0</v>
      </c>
      <c r="AI195" s="30">
        <v>0</v>
      </c>
      <c r="AJ195" s="13">
        <v>0</v>
      </c>
      <c r="AK195" s="28">
        <v>0</v>
      </c>
      <c r="AL195" s="30">
        <v>0</v>
      </c>
      <c r="AM195" s="30">
        <v>0</v>
      </c>
      <c r="AN195" s="31">
        <v>0</v>
      </c>
      <c r="AO195" s="13">
        <v>48</v>
      </c>
      <c r="AP195" s="30">
        <f>1236+30</f>
        <v>1266</v>
      </c>
      <c r="AQ195" s="13">
        <f>1413+20</f>
        <v>1433</v>
      </c>
      <c r="AR195" s="30">
        <v>0</v>
      </c>
      <c r="AS195" s="30">
        <v>47</v>
      </c>
      <c r="AT195" s="30">
        <v>1018</v>
      </c>
      <c r="AU195" s="13">
        <v>0</v>
      </c>
      <c r="AV195" s="13">
        <v>0</v>
      </c>
      <c r="AW195" s="30">
        <v>0</v>
      </c>
      <c r="AX195" s="30">
        <f t="shared" si="37"/>
        <v>0</v>
      </c>
      <c r="AY195" s="30">
        <v>0</v>
      </c>
      <c r="AZ195" s="30">
        <f t="shared" si="38"/>
        <v>0</v>
      </c>
      <c r="BA195" s="30">
        <v>0</v>
      </c>
      <c r="BB195" s="30">
        <v>0</v>
      </c>
      <c r="BC195" s="30">
        <v>0</v>
      </c>
      <c r="BD195" s="30">
        <v>0</v>
      </c>
      <c r="BE195" s="13">
        <v>2</v>
      </c>
      <c r="BF195" s="28">
        <v>2</v>
      </c>
      <c r="BG195" s="13">
        <v>0</v>
      </c>
      <c r="BH195" s="13">
        <v>0</v>
      </c>
      <c r="BI195" s="13">
        <v>0</v>
      </c>
      <c r="BJ195" s="13">
        <v>636</v>
      </c>
      <c r="BK195" s="3"/>
    </row>
    <row r="196" spans="1:63" x14ac:dyDescent="0.2">
      <c r="A196" s="8">
        <v>6613</v>
      </c>
      <c r="B196" s="8" t="s">
        <v>243</v>
      </c>
      <c r="C196" s="30">
        <v>5</v>
      </c>
      <c r="D196" s="28">
        <v>10</v>
      </c>
      <c r="E196" s="30">
        <v>25</v>
      </c>
      <c r="F196" s="30">
        <v>20</v>
      </c>
      <c r="G196" s="30">
        <v>249</v>
      </c>
      <c r="H196" s="30">
        <v>204</v>
      </c>
      <c r="I196" s="30">
        <v>1</v>
      </c>
      <c r="J196" s="30">
        <v>16</v>
      </c>
      <c r="K196" s="30">
        <v>0</v>
      </c>
      <c r="L196" s="30">
        <v>0</v>
      </c>
      <c r="M196" s="28">
        <v>7</v>
      </c>
      <c r="N196" s="30">
        <v>54</v>
      </c>
      <c r="O196" s="30">
        <v>1031</v>
      </c>
      <c r="P196" s="30">
        <v>0</v>
      </c>
      <c r="Q196" s="13">
        <v>0</v>
      </c>
      <c r="R196" s="28">
        <v>0</v>
      </c>
      <c r="S196" s="30">
        <v>0</v>
      </c>
      <c r="T196" s="13">
        <v>0</v>
      </c>
      <c r="U196" s="28">
        <v>1</v>
      </c>
      <c r="V196" s="30">
        <v>12.5</v>
      </c>
      <c r="W196" s="30">
        <v>0</v>
      </c>
      <c r="X196" s="30">
        <v>255</v>
      </c>
      <c r="Y196" s="30">
        <v>0</v>
      </c>
      <c r="Z196" s="30">
        <v>0</v>
      </c>
      <c r="AA196" s="30">
        <v>18</v>
      </c>
      <c r="AB196" s="13">
        <v>0</v>
      </c>
      <c r="AC196" s="30">
        <v>0</v>
      </c>
      <c r="AD196" s="30">
        <v>0</v>
      </c>
      <c r="AE196" s="30">
        <v>0</v>
      </c>
      <c r="AF196" s="28">
        <v>71</v>
      </c>
      <c r="AG196" s="28">
        <v>0</v>
      </c>
      <c r="AH196" s="30">
        <v>0</v>
      </c>
      <c r="AI196" s="30">
        <v>0</v>
      </c>
      <c r="AJ196" s="13">
        <v>0</v>
      </c>
      <c r="AK196" s="28">
        <v>0</v>
      </c>
      <c r="AL196" s="30">
        <v>0</v>
      </c>
      <c r="AM196" s="30">
        <v>0</v>
      </c>
      <c r="AN196" s="31">
        <v>0</v>
      </c>
      <c r="AO196" s="13">
        <v>28</v>
      </c>
      <c r="AP196" s="30">
        <v>802</v>
      </c>
      <c r="AQ196" s="13">
        <v>1304</v>
      </c>
      <c r="AR196" s="30">
        <v>5</v>
      </c>
      <c r="AS196" s="30">
        <v>25</v>
      </c>
      <c r="AT196" s="30">
        <v>583</v>
      </c>
      <c r="AU196" s="13">
        <v>18</v>
      </c>
      <c r="AV196" s="13">
        <v>255</v>
      </c>
      <c r="AW196" s="30">
        <v>0</v>
      </c>
      <c r="AX196" s="30">
        <f t="shared" si="37"/>
        <v>0</v>
      </c>
      <c r="AY196" s="30">
        <v>26</v>
      </c>
      <c r="AZ196" s="30">
        <f t="shared" si="38"/>
        <v>13</v>
      </c>
      <c r="BA196" s="30">
        <v>0</v>
      </c>
      <c r="BB196" s="30">
        <v>0</v>
      </c>
      <c r="BC196" s="30">
        <v>1</v>
      </c>
      <c r="BD196" s="30">
        <v>0</v>
      </c>
      <c r="BE196" s="13">
        <v>0</v>
      </c>
      <c r="BF196" s="28">
        <v>3</v>
      </c>
      <c r="BG196" s="13">
        <v>273</v>
      </c>
      <c r="BH196" s="13">
        <v>0</v>
      </c>
      <c r="BI196" s="13">
        <v>0</v>
      </c>
      <c r="BJ196" s="13">
        <v>315</v>
      </c>
      <c r="BK196" s="3"/>
    </row>
    <row r="197" spans="1:63" x14ac:dyDescent="0.2">
      <c r="A197" s="8">
        <v>6614</v>
      </c>
      <c r="B197" s="8" t="s">
        <v>244</v>
      </c>
      <c r="C197" s="30">
        <v>3</v>
      </c>
      <c r="D197" s="28">
        <v>8</v>
      </c>
      <c r="E197" s="30">
        <v>30</v>
      </c>
      <c r="F197" s="30">
        <v>93</v>
      </c>
      <c r="G197" s="30">
        <v>308</v>
      </c>
      <c r="H197" s="30">
        <v>283</v>
      </c>
      <c r="I197" s="30">
        <v>2</v>
      </c>
      <c r="J197" s="30">
        <v>33</v>
      </c>
      <c r="K197" s="30">
        <v>0</v>
      </c>
      <c r="L197" s="30">
        <v>0</v>
      </c>
      <c r="M197" s="28">
        <v>7</v>
      </c>
      <c r="N197" s="30">
        <v>68</v>
      </c>
      <c r="O197" s="30">
        <v>1303</v>
      </c>
      <c r="P197" s="30">
        <v>0</v>
      </c>
      <c r="Q197" s="13">
        <v>0</v>
      </c>
      <c r="R197" s="28">
        <v>0</v>
      </c>
      <c r="S197" s="30">
        <v>0</v>
      </c>
      <c r="T197" s="13">
        <v>0</v>
      </c>
      <c r="U197" s="28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13">
        <v>0</v>
      </c>
      <c r="AC197" s="30">
        <v>0</v>
      </c>
      <c r="AD197" s="30">
        <v>0</v>
      </c>
      <c r="AE197" s="30">
        <v>3</v>
      </c>
      <c r="AF197" s="28">
        <v>21</v>
      </c>
      <c r="AG197" s="28">
        <v>0</v>
      </c>
      <c r="AH197" s="30">
        <v>0</v>
      </c>
      <c r="AI197" s="30">
        <v>0</v>
      </c>
      <c r="AJ197" s="13">
        <v>0</v>
      </c>
      <c r="AK197" s="28">
        <v>0</v>
      </c>
      <c r="AL197" s="30">
        <v>0</v>
      </c>
      <c r="AM197" s="30">
        <v>0</v>
      </c>
      <c r="AN197" s="31">
        <v>0</v>
      </c>
      <c r="AO197" s="13">
        <v>32</v>
      </c>
      <c r="AP197" s="30">
        <v>986</v>
      </c>
      <c r="AQ197" s="13">
        <v>1303</v>
      </c>
      <c r="AR197" s="30">
        <v>2</v>
      </c>
      <c r="AS197" s="30">
        <v>22</v>
      </c>
      <c r="AT197" s="30">
        <v>507</v>
      </c>
      <c r="AU197" s="13">
        <v>93</v>
      </c>
      <c r="AV197" s="13">
        <v>0</v>
      </c>
      <c r="AW197" s="30">
        <v>0</v>
      </c>
      <c r="AX197" s="30">
        <f t="shared" si="37"/>
        <v>0</v>
      </c>
      <c r="AY197" s="30">
        <v>0</v>
      </c>
      <c r="AZ197" s="30">
        <f t="shared" si="38"/>
        <v>0</v>
      </c>
      <c r="BA197" s="30">
        <v>0</v>
      </c>
      <c r="BB197" s="30">
        <v>0</v>
      </c>
      <c r="BC197" s="30">
        <v>0</v>
      </c>
      <c r="BD197" s="30">
        <v>0</v>
      </c>
      <c r="BE197" s="13">
        <v>0</v>
      </c>
      <c r="BF197" s="28">
        <v>2</v>
      </c>
      <c r="BG197" s="13">
        <v>0</v>
      </c>
      <c r="BH197" s="13">
        <v>92</v>
      </c>
      <c r="BI197" s="13">
        <v>0</v>
      </c>
      <c r="BJ197" s="13">
        <v>423</v>
      </c>
      <c r="BK197" s="3"/>
    </row>
    <row r="198" spans="1:63" x14ac:dyDescent="0.2">
      <c r="A198" s="8">
        <v>6615</v>
      </c>
      <c r="B198" s="8" t="s">
        <v>245</v>
      </c>
      <c r="C198" s="30">
        <v>4</v>
      </c>
      <c r="D198" s="28">
        <v>3</v>
      </c>
      <c r="E198" s="30">
        <v>13</v>
      </c>
      <c r="F198" s="30">
        <v>40</v>
      </c>
      <c r="G198" s="30">
        <v>144</v>
      </c>
      <c r="H198" s="30">
        <v>106</v>
      </c>
      <c r="I198" s="30">
        <v>1</v>
      </c>
      <c r="J198" s="30">
        <v>15</v>
      </c>
      <c r="K198" s="30">
        <v>0</v>
      </c>
      <c r="L198" s="30">
        <v>0</v>
      </c>
      <c r="M198" s="28">
        <v>2</v>
      </c>
      <c r="N198" s="30">
        <v>20</v>
      </c>
      <c r="O198" s="30">
        <v>413</v>
      </c>
      <c r="P198" s="30">
        <v>0</v>
      </c>
      <c r="Q198" s="13">
        <v>0</v>
      </c>
      <c r="R198" s="28">
        <v>0</v>
      </c>
      <c r="S198" s="30">
        <v>0</v>
      </c>
      <c r="T198" s="13">
        <v>0</v>
      </c>
      <c r="U198" s="28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13">
        <v>0</v>
      </c>
      <c r="AC198" s="30">
        <v>0</v>
      </c>
      <c r="AD198" s="30">
        <v>0</v>
      </c>
      <c r="AE198" s="30">
        <v>0</v>
      </c>
      <c r="AF198" s="28">
        <v>13</v>
      </c>
      <c r="AG198" s="28">
        <v>0</v>
      </c>
      <c r="AH198" s="30">
        <v>0</v>
      </c>
      <c r="AI198" s="30">
        <v>0</v>
      </c>
      <c r="AJ198" s="13">
        <v>0</v>
      </c>
      <c r="AK198" s="28">
        <v>0</v>
      </c>
      <c r="AL198" s="30">
        <v>0</v>
      </c>
      <c r="AM198" s="30">
        <v>0</v>
      </c>
      <c r="AN198" s="31">
        <v>11</v>
      </c>
      <c r="AO198" s="13">
        <v>11</v>
      </c>
      <c r="AP198" s="30">
        <v>321</v>
      </c>
      <c r="AQ198" s="13">
        <v>413</v>
      </c>
      <c r="AR198" s="30">
        <v>0</v>
      </c>
      <c r="AS198" s="30">
        <v>11</v>
      </c>
      <c r="AT198" s="30">
        <v>249</v>
      </c>
      <c r="AU198" s="13">
        <v>89</v>
      </c>
      <c r="AV198" s="13">
        <v>0</v>
      </c>
      <c r="AW198" s="30">
        <v>0</v>
      </c>
      <c r="AX198" s="30">
        <f t="shared" si="37"/>
        <v>0</v>
      </c>
      <c r="AY198" s="30">
        <v>0</v>
      </c>
      <c r="AZ198" s="30">
        <f t="shared" si="38"/>
        <v>0</v>
      </c>
      <c r="BA198" s="30">
        <v>0</v>
      </c>
      <c r="BB198" s="30">
        <v>0</v>
      </c>
      <c r="BC198" s="30">
        <v>0</v>
      </c>
      <c r="BD198" s="30">
        <v>0</v>
      </c>
      <c r="BE198" s="13">
        <v>0</v>
      </c>
      <c r="BF198" s="28">
        <v>0</v>
      </c>
      <c r="BG198" s="13">
        <v>0</v>
      </c>
      <c r="BH198" s="13">
        <v>89</v>
      </c>
      <c r="BI198" s="13">
        <v>0</v>
      </c>
      <c r="BJ198" s="13">
        <v>167</v>
      </c>
      <c r="BK198" s="3"/>
    </row>
    <row r="199" spans="1:63" x14ac:dyDescent="0.2">
      <c r="A199" s="8">
        <v>6616</v>
      </c>
      <c r="B199" s="8" t="s">
        <v>246</v>
      </c>
      <c r="C199" s="30">
        <v>5</v>
      </c>
      <c r="D199" s="28">
        <v>5</v>
      </c>
      <c r="E199" s="30">
        <v>12</v>
      </c>
      <c r="F199" s="30">
        <v>15</v>
      </c>
      <c r="G199" s="30">
        <v>118</v>
      </c>
      <c r="H199" s="30">
        <v>104</v>
      </c>
      <c r="I199" s="30">
        <v>1</v>
      </c>
      <c r="J199" s="30">
        <v>7</v>
      </c>
      <c r="K199" s="30">
        <v>0</v>
      </c>
      <c r="L199" s="30">
        <v>0</v>
      </c>
      <c r="M199" s="28">
        <v>5</v>
      </c>
      <c r="N199" s="30">
        <v>41</v>
      </c>
      <c r="O199" s="30">
        <v>551</v>
      </c>
      <c r="P199" s="30">
        <v>0</v>
      </c>
      <c r="Q199" s="13">
        <v>0</v>
      </c>
      <c r="R199" s="28">
        <v>0</v>
      </c>
      <c r="S199" s="30">
        <v>0</v>
      </c>
      <c r="T199" s="13">
        <v>0</v>
      </c>
      <c r="U199" s="28">
        <v>0</v>
      </c>
      <c r="V199" s="30">
        <v>13</v>
      </c>
      <c r="W199" s="30">
        <v>0</v>
      </c>
      <c r="X199" s="30">
        <v>0</v>
      </c>
      <c r="Y199" s="30">
        <v>0</v>
      </c>
      <c r="Z199" s="30">
        <v>228</v>
      </c>
      <c r="AA199" s="30">
        <v>0</v>
      </c>
      <c r="AB199" s="13">
        <v>0</v>
      </c>
      <c r="AC199" s="30">
        <v>0</v>
      </c>
      <c r="AD199" s="30">
        <v>0</v>
      </c>
      <c r="AE199" s="30">
        <v>2</v>
      </c>
      <c r="AF199" s="28">
        <v>31</v>
      </c>
      <c r="AG199" s="28">
        <v>0</v>
      </c>
      <c r="AH199" s="30">
        <v>0</v>
      </c>
      <c r="AI199" s="30">
        <v>0</v>
      </c>
      <c r="AJ199" s="13">
        <v>0</v>
      </c>
      <c r="AK199" s="28">
        <v>0</v>
      </c>
      <c r="AL199" s="30">
        <v>0</v>
      </c>
      <c r="AM199" s="30">
        <v>0</v>
      </c>
      <c r="AN199" s="31">
        <v>0</v>
      </c>
      <c r="AO199" s="13">
        <v>5</v>
      </c>
      <c r="AP199" s="30">
        <v>428</v>
      </c>
      <c r="AQ199" s="13">
        <v>778</v>
      </c>
      <c r="AR199" s="30">
        <v>0</v>
      </c>
      <c r="AS199" s="30">
        <v>16</v>
      </c>
      <c r="AT199" s="30">
        <v>390</v>
      </c>
      <c r="AU199" s="13">
        <v>229</v>
      </c>
      <c r="AV199" s="13">
        <v>0</v>
      </c>
      <c r="AW199" s="30">
        <v>0</v>
      </c>
      <c r="AX199" s="30">
        <f t="shared" si="37"/>
        <v>0</v>
      </c>
      <c r="AY199" s="30">
        <v>0</v>
      </c>
      <c r="AZ199" s="30">
        <f t="shared" si="38"/>
        <v>0</v>
      </c>
      <c r="BA199" s="30">
        <v>0</v>
      </c>
      <c r="BB199" s="30">
        <v>1</v>
      </c>
      <c r="BC199" s="30">
        <v>1</v>
      </c>
      <c r="BD199" s="30">
        <v>0</v>
      </c>
      <c r="BE199" s="13">
        <v>3</v>
      </c>
      <c r="BF199" s="28">
        <v>1</v>
      </c>
      <c r="BG199" s="13">
        <v>228</v>
      </c>
      <c r="BH199" s="13">
        <v>0</v>
      </c>
      <c r="BI199" s="13">
        <v>0</v>
      </c>
      <c r="BJ199" s="13">
        <v>161</v>
      </c>
      <c r="BK199" s="3"/>
    </row>
    <row r="200" spans="1:63" x14ac:dyDescent="0.2">
      <c r="A200" s="8">
        <v>6617</v>
      </c>
      <c r="B200" s="8" t="s">
        <v>247</v>
      </c>
      <c r="C200" s="30">
        <v>3</v>
      </c>
      <c r="D200" s="28">
        <v>1</v>
      </c>
      <c r="E200" s="30">
        <v>8</v>
      </c>
      <c r="F200" s="30">
        <v>42</v>
      </c>
      <c r="G200" s="30">
        <v>87</v>
      </c>
      <c r="H200" s="30">
        <v>56</v>
      </c>
      <c r="I200" s="30">
        <v>1</v>
      </c>
      <c r="J200" s="30">
        <v>22</v>
      </c>
      <c r="K200" s="30">
        <v>0</v>
      </c>
      <c r="L200" s="30">
        <v>0</v>
      </c>
      <c r="M200" s="28">
        <v>1</v>
      </c>
      <c r="N200" s="30">
        <v>15</v>
      </c>
      <c r="O200" s="30">
        <v>353</v>
      </c>
      <c r="P200" s="30">
        <v>0</v>
      </c>
      <c r="Q200" s="13">
        <v>0</v>
      </c>
      <c r="R200" s="28">
        <v>0</v>
      </c>
      <c r="S200" s="30">
        <v>0</v>
      </c>
      <c r="T200" s="13">
        <v>0</v>
      </c>
      <c r="U200" s="28">
        <v>1</v>
      </c>
      <c r="V200" s="30">
        <v>6</v>
      </c>
      <c r="W200" s="30">
        <v>0</v>
      </c>
      <c r="X200" s="30">
        <v>100</v>
      </c>
      <c r="Y200" s="30">
        <v>17</v>
      </c>
      <c r="Z200" s="30">
        <v>0</v>
      </c>
      <c r="AA200" s="30">
        <v>0</v>
      </c>
      <c r="AB200" s="13">
        <v>0</v>
      </c>
      <c r="AC200" s="30">
        <v>0</v>
      </c>
      <c r="AD200" s="30">
        <v>0</v>
      </c>
      <c r="AE200" s="30">
        <v>1</v>
      </c>
      <c r="AF200" s="28">
        <v>54</v>
      </c>
      <c r="AG200" s="28">
        <v>0</v>
      </c>
      <c r="AH200" s="30">
        <v>0</v>
      </c>
      <c r="AI200" s="30">
        <v>0</v>
      </c>
      <c r="AJ200" s="13">
        <v>0</v>
      </c>
      <c r="AK200" s="28">
        <v>0</v>
      </c>
      <c r="AL200" s="30">
        <v>0</v>
      </c>
      <c r="AM200" s="30">
        <v>0</v>
      </c>
      <c r="AN200" s="31">
        <v>0</v>
      </c>
      <c r="AO200" s="13">
        <v>0</v>
      </c>
      <c r="AP200" s="30">
        <v>279</v>
      </c>
      <c r="AQ200" s="13">
        <v>470</v>
      </c>
      <c r="AR200" s="30">
        <v>0</v>
      </c>
      <c r="AS200" s="30">
        <v>11</v>
      </c>
      <c r="AT200" s="30">
        <v>233</v>
      </c>
      <c r="AU200" s="13">
        <v>0</v>
      </c>
      <c r="AV200" s="13">
        <v>117</v>
      </c>
      <c r="AW200" s="30">
        <v>0</v>
      </c>
      <c r="AX200" s="30">
        <f t="shared" si="37"/>
        <v>0</v>
      </c>
      <c r="AY200" s="30">
        <v>17</v>
      </c>
      <c r="AZ200" s="30">
        <f t="shared" si="38"/>
        <v>8.5</v>
      </c>
      <c r="BA200" s="30">
        <v>0</v>
      </c>
      <c r="BB200" s="30">
        <v>0</v>
      </c>
      <c r="BC200" s="30">
        <v>0</v>
      </c>
      <c r="BD200" s="30">
        <v>0</v>
      </c>
      <c r="BE200" s="13">
        <v>0</v>
      </c>
      <c r="BF200" s="28">
        <v>1</v>
      </c>
      <c r="BG200" s="13">
        <v>117</v>
      </c>
      <c r="BH200" s="13">
        <v>0</v>
      </c>
      <c r="BI200" s="13">
        <v>0</v>
      </c>
      <c r="BJ200" s="13">
        <v>104</v>
      </c>
      <c r="BK200" s="3"/>
    </row>
    <row r="201" spans="1:63" x14ac:dyDescent="0.2">
      <c r="A201" s="8">
        <v>6618</v>
      </c>
      <c r="B201" s="8" t="s">
        <v>248</v>
      </c>
      <c r="C201" s="30">
        <v>5</v>
      </c>
      <c r="D201" s="28">
        <v>3</v>
      </c>
      <c r="E201" s="30">
        <v>14</v>
      </c>
      <c r="F201" s="30">
        <v>22</v>
      </c>
      <c r="G201" s="30">
        <v>186</v>
      </c>
      <c r="H201" s="30">
        <v>149</v>
      </c>
      <c r="I201" s="30">
        <v>0</v>
      </c>
      <c r="J201" s="30">
        <v>0</v>
      </c>
      <c r="K201" s="30">
        <v>0</v>
      </c>
      <c r="L201" s="30">
        <v>0</v>
      </c>
      <c r="M201" s="28">
        <v>2</v>
      </c>
      <c r="N201" s="30">
        <v>27</v>
      </c>
      <c r="O201" s="30">
        <v>644</v>
      </c>
      <c r="P201" s="30">
        <v>0</v>
      </c>
      <c r="Q201" s="13">
        <v>0</v>
      </c>
      <c r="R201" s="28">
        <v>0</v>
      </c>
      <c r="S201" s="30">
        <v>0</v>
      </c>
      <c r="T201" s="13">
        <v>0</v>
      </c>
      <c r="U201" s="28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13">
        <v>0</v>
      </c>
      <c r="AC201" s="30">
        <v>0</v>
      </c>
      <c r="AD201" s="30">
        <v>0</v>
      </c>
      <c r="AE201" s="30">
        <v>6</v>
      </c>
      <c r="AF201" s="28">
        <v>8</v>
      </c>
      <c r="AG201" s="28">
        <v>0</v>
      </c>
      <c r="AH201" s="30">
        <v>0</v>
      </c>
      <c r="AI201" s="30">
        <v>0</v>
      </c>
      <c r="AJ201" s="13">
        <v>0</v>
      </c>
      <c r="AK201" s="28">
        <v>0</v>
      </c>
      <c r="AL201" s="30">
        <v>0</v>
      </c>
      <c r="AM201" s="30">
        <v>0</v>
      </c>
      <c r="AN201" s="31">
        <v>38</v>
      </c>
      <c r="AO201" s="13">
        <v>38</v>
      </c>
      <c r="AP201" s="30">
        <v>557</v>
      </c>
      <c r="AQ201" s="13">
        <v>644</v>
      </c>
      <c r="AR201" s="30">
        <v>0</v>
      </c>
      <c r="AS201" s="30">
        <v>21</v>
      </c>
      <c r="AT201" s="30">
        <v>518</v>
      </c>
      <c r="AU201" s="13">
        <v>78</v>
      </c>
      <c r="AV201" s="13">
        <v>0</v>
      </c>
      <c r="AW201" s="30">
        <v>0</v>
      </c>
      <c r="AX201" s="30">
        <f t="shared" ref="AX201:AX264" si="51">AW201/2</f>
        <v>0</v>
      </c>
      <c r="AY201" s="30">
        <v>0</v>
      </c>
      <c r="AZ201" s="30">
        <f t="shared" ref="AZ201:AZ264" si="52">AY201/2</f>
        <v>0</v>
      </c>
      <c r="BA201" s="30">
        <v>0</v>
      </c>
      <c r="BB201" s="30">
        <v>0</v>
      </c>
      <c r="BC201" s="30">
        <v>0</v>
      </c>
      <c r="BD201" s="30">
        <v>0</v>
      </c>
      <c r="BE201" s="13">
        <v>0</v>
      </c>
      <c r="BF201" s="28">
        <v>0</v>
      </c>
      <c r="BG201" s="13">
        <v>18</v>
      </c>
      <c r="BH201" s="13">
        <v>58</v>
      </c>
      <c r="BI201" s="13">
        <v>0</v>
      </c>
      <c r="BJ201" s="13">
        <v>237</v>
      </c>
      <c r="BK201" s="3"/>
    </row>
    <row r="202" spans="1:63" s="35" customFormat="1" x14ac:dyDescent="0.2">
      <c r="A202" s="32">
        <v>6698</v>
      </c>
      <c r="B202" s="32"/>
      <c r="C202" s="33"/>
      <c r="D202" s="34">
        <f t="shared" ref="D202:AG202" si="53">SUM(D184:D201)</f>
        <v>155</v>
      </c>
      <c r="E202" s="34">
        <f t="shared" si="53"/>
        <v>837</v>
      </c>
      <c r="F202" s="34">
        <f>SUM(F184:F201)</f>
        <v>1380</v>
      </c>
      <c r="G202" s="34">
        <f t="shared" si="53"/>
        <v>10103</v>
      </c>
      <c r="H202" s="34">
        <f t="shared" si="53"/>
        <v>9793</v>
      </c>
      <c r="I202" s="34">
        <f t="shared" si="53"/>
        <v>69</v>
      </c>
      <c r="J202" s="34">
        <f t="shared" si="53"/>
        <v>1262</v>
      </c>
      <c r="K202" s="34">
        <f t="shared" si="53"/>
        <v>3</v>
      </c>
      <c r="L202" s="34">
        <f t="shared" si="53"/>
        <v>19</v>
      </c>
      <c r="M202" s="34">
        <f t="shared" si="53"/>
        <v>152</v>
      </c>
      <c r="N202" s="34">
        <f t="shared" si="53"/>
        <v>2415</v>
      </c>
      <c r="O202" s="34">
        <f t="shared" si="53"/>
        <v>52261</v>
      </c>
      <c r="P202" s="34">
        <f t="shared" si="53"/>
        <v>9</v>
      </c>
      <c r="Q202" s="34">
        <f t="shared" si="53"/>
        <v>180</v>
      </c>
      <c r="R202" s="34">
        <f t="shared" si="53"/>
        <v>0</v>
      </c>
      <c r="S202" s="34">
        <f t="shared" si="53"/>
        <v>0</v>
      </c>
      <c r="T202" s="34">
        <f t="shared" si="53"/>
        <v>0</v>
      </c>
      <c r="U202" s="34">
        <f t="shared" si="53"/>
        <v>10</v>
      </c>
      <c r="V202" s="34">
        <f t="shared" si="53"/>
        <v>185.5</v>
      </c>
      <c r="W202" s="34">
        <f t="shared" si="53"/>
        <v>41</v>
      </c>
      <c r="X202" s="34">
        <f t="shared" si="53"/>
        <v>908</v>
      </c>
      <c r="Y202" s="34">
        <f t="shared" si="53"/>
        <v>1582</v>
      </c>
      <c r="Z202" s="34">
        <f t="shared" si="53"/>
        <v>619</v>
      </c>
      <c r="AA202" s="34">
        <f t="shared" si="53"/>
        <v>220</v>
      </c>
      <c r="AB202" s="34">
        <f t="shared" si="53"/>
        <v>500</v>
      </c>
      <c r="AC202" s="34">
        <f t="shared" si="53"/>
        <v>0</v>
      </c>
      <c r="AD202" s="34">
        <f t="shared" si="53"/>
        <v>73</v>
      </c>
      <c r="AE202" s="34">
        <f t="shared" si="53"/>
        <v>135</v>
      </c>
      <c r="AF202" s="34">
        <f t="shared" si="53"/>
        <v>1189</v>
      </c>
      <c r="AG202" s="34">
        <f t="shared" si="53"/>
        <v>0</v>
      </c>
      <c r="AH202" s="34">
        <f t="shared" ref="AH202:BI202" si="54">SUM(AH184:AH201)</f>
        <v>0</v>
      </c>
      <c r="AI202" s="34">
        <f t="shared" si="54"/>
        <v>0</v>
      </c>
      <c r="AJ202" s="34">
        <f t="shared" si="54"/>
        <v>0</v>
      </c>
      <c r="AK202" s="34">
        <f t="shared" si="54"/>
        <v>0</v>
      </c>
      <c r="AL202" s="34">
        <f t="shared" si="54"/>
        <v>18</v>
      </c>
      <c r="AM202" s="34">
        <f t="shared" si="54"/>
        <v>410</v>
      </c>
      <c r="AN202" s="34">
        <f t="shared" si="54"/>
        <v>542</v>
      </c>
      <c r="AO202" s="34">
        <f t="shared" si="54"/>
        <v>1050</v>
      </c>
      <c r="AP202" s="34">
        <f t="shared" si="54"/>
        <v>35081</v>
      </c>
      <c r="AQ202" s="34">
        <f t="shared" si="54"/>
        <v>56204</v>
      </c>
      <c r="AR202" s="34">
        <f t="shared" si="54"/>
        <v>38</v>
      </c>
      <c r="AS202" s="34">
        <f t="shared" si="54"/>
        <v>1028</v>
      </c>
      <c r="AT202" s="34">
        <f t="shared" si="54"/>
        <v>23157</v>
      </c>
      <c r="AU202" s="34">
        <f t="shared" si="54"/>
        <v>11644</v>
      </c>
      <c r="AV202" s="34">
        <f t="shared" si="54"/>
        <v>2980</v>
      </c>
      <c r="AW202" s="34">
        <f t="shared" si="54"/>
        <v>44</v>
      </c>
      <c r="AX202" s="34">
        <f t="shared" si="54"/>
        <v>22</v>
      </c>
      <c r="AY202" s="34">
        <f>SUM(AY184:AY201)</f>
        <v>366</v>
      </c>
      <c r="AZ202" s="34">
        <f>SUM(AZ184:AZ201)</f>
        <v>183</v>
      </c>
      <c r="BA202" s="34">
        <f t="shared" si="54"/>
        <v>0</v>
      </c>
      <c r="BB202" s="34">
        <f t="shared" si="54"/>
        <v>6</v>
      </c>
      <c r="BC202" s="34">
        <f t="shared" si="54"/>
        <v>3</v>
      </c>
      <c r="BD202" s="34">
        <f t="shared" si="54"/>
        <v>5</v>
      </c>
      <c r="BE202" s="34">
        <f t="shared" si="54"/>
        <v>11</v>
      </c>
      <c r="BF202" s="34">
        <f>SUM(BF184:BF201)</f>
        <v>114</v>
      </c>
      <c r="BG202" s="34">
        <f t="shared" si="54"/>
        <v>4167</v>
      </c>
      <c r="BH202" s="34">
        <f t="shared" si="54"/>
        <v>10428</v>
      </c>
      <c r="BI202" s="34">
        <f t="shared" si="54"/>
        <v>341</v>
      </c>
      <c r="BJ202" s="34">
        <f t="shared" ref="BJ202" si="55">SUM(BJ184:BJ201)</f>
        <v>14619</v>
      </c>
    </row>
    <row r="203" spans="1:63" x14ac:dyDescent="0.2">
      <c r="A203" s="7">
        <v>6699</v>
      </c>
      <c r="B203" s="7" t="s">
        <v>249</v>
      </c>
      <c r="C203" s="30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30">
        <f t="shared" si="51"/>
        <v>0</v>
      </c>
      <c r="AY203" s="28"/>
      <c r="AZ203" s="30">
        <f t="shared" si="52"/>
        <v>0</v>
      </c>
      <c r="BA203" s="28"/>
      <c r="BB203" s="28"/>
      <c r="BC203" s="28"/>
      <c r="BD203" s="28"/>
      <c r="BE203" s="28"/>
      <c r="BF203" s="28"/>
      <c r="BG203" s="28"/>
      <c r="BH203" s="28"/>
      <c r="BI203" s="28"/>
      <c r="BJ203" s="13">
        <v>0</v>
      </c>
      <c r="BK203" s="3"/>
    </row>
    <row r="204" spans="1:63" x14ac:dyDescent="0.2">
      <c r="A204" s="8">
        <v>6701</v>
      </c>
      <c r="B204" s="8" t="s">
        <v>250</v>
      </c>
      <c r="C204" s="30">
        <v>6</v>
      </c>
      <c r="D204" s="28">
        <v>5</v>
      </c>
      <c r="E204" s="30">
        <v>13</v>
      </c>
      <c r="F204" s="30">
        <v>17</v>
      </c>
      <c r="G204" s="30">
        <v>133</v>
      </c>
      <c r="H204" s="30">
        <v>139</v>
      </c>
      <c r="I204" s="30">
        <v>0</v>
      </c>
      <c r="J204" s="30">
        <v>0</v>
      </c>
      <c r="K204" s="30">
        <v>0</v>
      </c>
      <c r="L204" s="30">
        <v>0</v>
      </c>
      <c r="M204" s="28">
        <v>5</v>
      </c>
      <c r="N204" s="30">
        <v>34</v>
      </c>
      <c r="O204" s="30">
        <v>549</v>
      </c>
      <c r="P204" s="30">
        <v>0</v>
      </c>
      <c r="Q204" s="13">
        <v>0</v>
      </c>
      <c r="R204" s="28">
        <v>0</v>
      </c>
      <c r="S204" s="30">
        <v>0</v>
      </c>
      <c r="T204" s="13">
        <v>0</v>
      </c>
      <c r="U204" s="28">
        <v>1</v>
      </c>
      <c r="V204" s="30">
        <v>4</v>
      </c>
      <c r="W204" s="30">
        <v>0</v>
      </c>
      <c r="X204" s="30">
        <v>39</v>
      </c>
      <c r="Y204" s="30">
        <v>0</v>
      </c>
      <c r="Z204" s="30">
        <v>0</v>
      </c>
      <c r="AA204" s="30">
        <v>37</v>
      </c>
      <c r="AB204" s="13">
        <v>0</v>
      </c>
      <c r="AC204" s="30">
        <v>0</v>
      </c>
      <c r="AD204" s="30">
        <v>0</v>
      </c>
      <c r="AE204" s="30">
        <v>0</v>
      </c>
      <c r="AF204" s="28">
        <v>20</v>
      </c>
      <c r="AG204" s="28">
        <v>0</v>
      </c>
      <c r="AH204" s="30">
        <v>0</v>
      </c>
      <c r="AI204" s="30">
        <v>0</v>
      </c>
      <c r="AJ204" s="13">
        <v>0</v>
      </c>
      <c r="AK204" s="28">
        <v>0</v>
      </c>
      <c r="AL204" s="30">
        <v>0</v>
      </c>
      <c r="AM204" s="30">
        <v>0</v>
      </c>
      <c r="AN204" s="31">
        <v>0</v>
      </c>
      <c r="AO204" s="13">
        <v>22</v>
      </c>
      <c r="AP204" s="30">
        <v>403</v>
      </c>
      <c r="AQ204" s="13">
        <v>625</v>
      </c>
      <c r="AR204" s="30">
        <v>0</v>
      </c>
      <c r="AS204" s="30">
        <v>18</v>
      </c>
      <c r="AT204" s="30">
        <v>376</v>
      </c>
      <c r="AU204" s="13">
        <v>149</v>
      </c>
      <c r="AV204" s="13">
        <v>39</v>
      </c>
      <c r="AW204" s="30">
        <v>0</v>
      </c>
      <c r="AX204" s="30">
        <f t="shared" si="51"/>
        <v>0</v>
      </c>
      <c r="AY204" s="30">
        <v>0</v>
      </c>
      <c r="AZ204" s="30">
        <f t="shared" si="52"/>
        <v>0</v>
      </c>
      <c r="BA204" s="30">
        <v>0</v>
      </c>
      <c r="BB204" s="30">
        <v>0</v>
      </c>
      <c r="BC204" s="30">
        <v>0</v>
      </c>
      <c r="BD204" s="30">
        <v>0</v>
      </c>
      <c r="BE204" s="13">
        <v>1</v>
      </c>
      <c r="BF204" s="28">
        <v>5</v>
      </c>
      <c r="BG204" s="13">
        <v>115</v>
      </c>
      <c r="BH204" s="13">
        <v>73</v>
      </c>
      <c r="BI204" s="13">
        <v>0</v>
      </c>
      <c r="BJ204" s="13">
        <v>203</v>
      </c>
      <c r="BK204" s="3"/>
    </row>
    <row r="205" spans="1:63" x14ac:dyDescent="0.2">
      <c r="A205" s="8">
        <v>6702</v>
      </c>
      <c r="B205" s="8" t="s">
        <v>251</v>
      </c>
      <c r="C205" s="30">
        <v>5</v>
      </c>
      <c r="D205" s="28">
        <v>14</v>
      </c>
      <c r="E205" s="30">
        <v>33</v>
      </c>
      <c r="F205" s="30">
        <v>0</v>
      </c>
      <c r="G205" s="30">
        <v>374</v>
      </c>
      <c r="H205" s="30">
        <v>335</v>
      </c>
      <c r="I205" s="30">
        <v>0</v>
      </c>
      <c r="J205" s="30">
        <v>0</v>
      </c>
      <c r="K205" s="30">
        <v>0</v>
      </c>
      <c r="L205" s="30">
        <v>0</v>
      </c>
      <c r="M205" s="28">
        <v>8</v>
      </c>
      <c r="N205" s="30">
        <v>87</v>
      </c>
      <c r="O205" s="30">
        <v>1612</v>
      </c>
      <c r="P205" s="30">
        <v>0</v>
      </c>
      <c r="Q205" s="13">
        <v>0</v>
      </c>
      <c r="R205" s="28">
        <v>0</v>
      </c>
      <c r="S205" s="30">
        <v>0</v>
      </c>
      <c r="T205" s="13">
        <v>0</v>
      </c>
      <c r="U205" s="28">
        <v>1</v>
      </c>
      <c r="V205" s="30">
        <v>20</v>
      </c>
      <c r="W205" s="30">
        <v>0</v>
      </c>
      <c r="X205" s="30">
        <v>205</v>
      </c>
      <c r="Y205" s="30">
        <v>75</v>
      </c>
      <c r="Z205" s="30">
        <v>76</v>
      </c>
      <c r="AA205" s="30">
        <v>30</v>
      </c>
      <c r="AB205" s="13">
        <v>0</v>
      </c>
      <c r="AC205" s="30">
        <v>0</v>
      </c>
      <c r="AD205" s="30">
        <v>51</v>
      </c>
      <c r="AE205" s="30">
        <v>4</v>
      </c>
      <c r="AF205" s="28">
        <v>84</v>
      </c>
      <c r="AG205" s="28">
        <v>0</v>
      </c>
      <c r="AH205" s="30">
        <v>1</v>
      </c>
      <c r="AI205" s="30">
        <v>6</v>
      </c>
      <c r="AJ205" s="13">
        <v>0</v>
      </c>
      <c r="AK205" s="28">
        <v>0</v>
      </c>
      <c r="AL205" s="30">
        <v>0</v>
      </c>
      <c r="AM205" s="30">
        <v>0</v>
      </c>
      <c r="AN205" s="31">
        <f>62+10</f>
        <v>72</v>
      </c>
      <c r="AO205" s="13">
        <f>84+10</f>
        <v>94</v>
      </c>
      <c r="AP205" s="30">
        <v>1080</v>
      </c>
      <c r="AQ205" s="13">
        <v>2004</v>
      </c>
      <c r="AR205" s="30">
        <v>0</v>
      </c>
      <c r="AS205" s="30">
        <v>46</v>
      </c>
      <c r="AT205" s="30">
        <v>1097</v>
      </c>
      <c r="AU205" s="13">
        <v>402</v>
      </c>
      <c r="AV205" s="13">
        <v>289</v>
      </c>
      <c r="AW205" s="30">
        <v>0</v>
      </c>
      <c r="AX205" s="30">
        <f t="shared" si="51"/>
        <v>0</v>
      </c>
      <c r="AY205" s="30">
        <v>22</v>
      </c>
      <c r="AZ205" s="30">
        <f t="shared" si="52"/>
        <v>11</v>
      </c>
      <c r="BA205" s="30">
        <v>0</v>
      </c>
      <c r="BB205" s="30">
        <v>1</v>
      </c>
      <c r="BC205" s="30">
        <v>1</v>
      </c>
      <c r="BD205" s="30">
        <v>2</v>
      </c>
      <c r="BE205" s="13">
        <v>7</v>
      </c>
      <c r="BF205" s="28">
        <v>3</v>
      </c>
      <c r="BG205" s="13">
        <v>406</v>
      </c>
      <c r="BH205" s="13">
        <v>285</v>
      </c>
      <c r="BI205" s="13">
        <v>0</v>
      </c>
      <c r="BJ205" s="13">
        <v>494</v>
      </c>
      <c r="BK205" s="3"/>
    </row>
    <row r="206" spans="1:63" x14ac:dyDescent="0.2">
      <c r="A206" s="8">
        <v>6703</v>
      </c>
      <c r="B206" s="8" t="s">
        <v>252</v>
      </c>
      <c r="C206" s="30">
        <v>5</v>
      </c>
      <c r="D206" s="28">
        <v>5</v>
      </c>
      <c r="E206" s="30">
        <v>26</v>
      </c>
      <c r="F206" s="30">
        <v>0</v>
      </c>
      <c r="G206" s="30">
        <v>207</v>
      </c>
      <c r="H206" s="30">
        <v>235</v>
      </c>
      <c r="I206" s="30">
        <v>0</v>
      </c>
      <c r="J206" s="30">
        <v>0</v>
      </c>
      <c r="K206" s="30">
        <v>0</v>
      </c>
      <c r="L206" s="30">
        <v>0</v>
      </c>
      <c r="M206" s="28">
        <v>8</v>
      </c>
      <c r="N206" s="30">
        <v>67</v>
      </c>
      <c r="O206" s="30">
        <v>1045</v>
      </c>
      <c r="P206" s="30">
        <v>0</v>
      </c>
      <c r="Q206" s="13">
        <v>0</v>
      </c>
      <c r="R206" s="28">
        <v>0</v>
      </c>
      <c r="S206" s="30">
        <v>0</v>
      </c>
      <c r="T206" s="13">
        <v>0</v>
      </c>
      <c r="U206" s="28">
        <v>1</v>
      </c>
      <c r="V206" s="30">
        <v>7</v>
      </c>
      <c r="W206" s="30">
        <v>0</v>
      </c>
      <c r="X206" s="30">
        <v>30</v>
      </c>
      <c r="Y206" s="30">
        <v>16</v>
      </c>
      <c r="Z206" s="30">
        <v>76</v>
      </c>
      <c r="AA206" s="30">
        <v>37</v>
      </c>
      <c r="AB206" s="13">
        <v>0</v>
      </c>
      <c r="AC206" s="30">
        <v>0</v>
      </c>
      <c r="AD206" s="30">
        <v>0</v>
      </c>
      <c r="AE206" s="30">
        <v>0</v>
      </c>
      <c r="AF206" s="28">
        <v>51</v>
      </c>
      <c r="AG206" s="28">
        <v>0</v>
      </c>
      <c r="AH206" s="30">
        <v>0</v>
      </c>
      <c r="AI206" s="30">
        <v>0</v>
      </c>
      <c r="AJ206" s="13">
        <v>0</v>
      </c>
      <c r="AK206" s="28">
        <v>1</v>
      </c>
      <c r="AL206" s="30">
        <v>2</v>
      </c>
      <c r="AM206" s="30">
        <v>53</v>
      </c>
      <c r="AN206" s="31">
        <v>32</v>
      </c>
      <c r="AO206" s="13">
        <v>56</v>
      </c>
      <c r="AP206" s="30">
        <v>662</v>
      </c>
      <c r="AQ206" s="13">
        <v>1204</v>
      </c>
      <c r="AR206" s="30">
        <v>0</v>
      </c>
      <c r="AS206" s="30">
        <v>22</v>
      </c>
      <c r="AT206" s="30">
        <v>467</v>
      </c>
      <c r="AU206" s="13">
        <v>360</v>
      </c>
      <c r="AV206" s="13">
        <v>46</v>
      </c>
      <c r="AW206" s="30">
        <v>0</v>
      </c>
      <c r="AX206" s="30">
        <f t="shared" si="51"/>
        <v>0</v>
      </c>
      <c r="AY206" s="30">
        <v>19</v>
      </c>
      <c r="AZ206" s="30">
        <f t="shared" si="52"/>
        <v>9.5</v>
      </c>
      <c r="BA206" s="30">
        <v>0</v>
      </c>
      <c r="BB206" s="30">
        <v>0</v>
      </c>
      <c r="BC206" s="30">
        <v>0</v>
      </c>
      <c r="BD206" s="30">
        <v>4</v>
      </c>
      <c r="BE206" s="13">
        <v>1</v>
      </c>
      <c r="BF206" s="28">
        <v>59</v>
      </c>
      <c r="BG206" s="13">
        <v>203</v>
      </c>
      <c r="BH206" s="13">
        <v>203</v>
      </c>
      <c r="BI206" s="13">
        <v>0</v>
      </c>
      <c r="BJ206" s="13">
        <v>349</v>
      </c>
      <c r="BK206" s="3"/>
    </row>
    <row r="207" spans="1:63" x14ac:dyDescent="0.2">
      <c r="A207" s="8">
        <v>6704</v>
      </c>
      <c r="B207" s="8" t="s">
        <v>253</v>
      </c>
      <c r="C207" s="30">
        <v>6</v>
      </c>
      <c r="D207" s="28">
        <v>1</v>
      </c>
      <c r="E207" s="30">
        <v>10</v>
      </c>
      <c r="F207" s="30">
        <v>0</v>
      </c>
      <c r="G207" s="30">
        <v>93</v>
      </c>
      <c r="H207" s="30">
        <v>110</v>
      </c>
      <c r="I207" s="30">
        <v>0</v>
      </c>
      <c r="J207" s="30">
        <v>0</v>
      </c>
      <c r="K207" s="30">
        <v>0</v>
      </c>
      <c r="L207" s="30">
        <v>0</v>
      </c>
      <c r="M207" s="28">
        <v>6</v>
      </c>
      <c r="N207" s="30">
        <v>33</v>
      </c>
      <c r="O207" s="30">
        <v>458</v>
      </c>
      <c r="P207" s="30">
        <v>0</v>
      </c>
      <c r="Q207" s="13">
        <v>0</v>
      </c>
      <c r="R207" s="28">
        <v>0</v>
      </c>
      <c r="S207" s="30">
        <v>0</v>
      </c>
      <c r="T207" s="13">
        <v>0</v>
      </c>
      <c r="U207" s="28">
        <v>1</v>
      </c>
      <c r="V207" s="30">
        <v>12</v>
      </c>
      <c r="W207" s="30">
        <v>0</v>
      </c>
      <c r="X207" s="30">
        <v>121</v>
      </c>
      <c r="Y207" s="30">
        <v>25</v>
      </c>
      <c r="Z207" s="30">
        <v>0</v>
      </c>
      <c r="AA207" s="30">
        <v>82</v>
      </c>
      <c r="AB207" s="13">
        <v>0</v>
      </c>
      <c r="AC207" s="30">
        <v>0</v>
      </c>
      <c r="AD207" s="30">
        <v>8</v>
      </c>
      <c r="AE207" s="30">
        <v>5</v>
      </c>
      <c r="AF207" s="28">
        <v>30</v>
      </c>
      <c r="AG207" s="28">
        <v>0</v>
      </c>
      <c r="AH207" s="30">
        <v>0</v>
      </c>
      <c r="AI207" s="30">
        <v>0</v>
      </c>
      <c r="AJ207" s="13">
        <v>0</v>
      </c>
      <c r="AK207" s="28">
        <v>0</v>
      </c>
      <c r="AL207" s="30">
        <v>2</v>
      </c>
      <c r="AM207" s="30">
        <v>20</v>
      </c>
      <c r="AN207" s="31">
        <v>9</v>
      </c>
      <c r="AO207" s="13">
        <v>26</v>
      </c>
      <c r="AP207" s="30">
        <v>371</v>
      </c>
      <c r="AQ207" s="13">
        <v>686</v>
      </c>
      <c r="AR207" s="30">
        <v>9</v>
      </c>
      <c r="AS207" s="30">
        <v>20</v>
      </c>
      <c r="AT207" s="30">
        <v>382</v>
      </c>
      <c r="AU207" s="13">
        <v>82</v>
      </c>
      <c r="AV207" s="13">
        <v>151</v>
      </c>
      <c r="AW207" s="30">
        <v>0</v>
      </c>
      <c r="AX207" s="30">
        <f t="shared" si="51"/>
        <v>0</v>
      </c>
      <c r="AY207" s="30">
        <v>0</v>
      </c>
      <c r="AZ207" s="30">
        <f t="shared" si="52"/>
        <v>0</v>
      </c>
      <c r="BA207" s="30">
        <v>0</v>
      </c>
      <c r="BB207" s="30">
        <v>0</v>
      </c>
      <c r="BC207" s="30">
        <v>0</v>
      </c>
      <c r="BD207" s="30">
        <v>1</v>
      </c>
      <c r="BE207" s="13">
        <v>1</v>
      </c>
      <c r="BF207" s="28">
        <v>5</v>
      </c>
      <c r="BG207" s="13">
        <v>228</v>
      </c>
      <c r="BH207" s="13">
        <v>0</v>
      </c>
      <c r="BI207" s="13">
        <v>0</v>
      </c>
      <c r="BJ207" s="13">
        <v>161</v>
      </c>
      <c r="BK207" s="3"/>
    </row>
    <row r="208" spans="1:63" x14ac:dyDescent="0.2">
      <c r="A208" s="8">
        <v>6705</v>
      </c>
      <c r="B208" s="8" t="s">
        <v>254</v>
      </c>
      <c r="C208" s="30">
        <v>2</v>
      </c>
      <c r="D208" s="28">
        <v>20</v>
      </c>
      <c r="E208" s="30">
        <v>71</v>
      </c>
      <c r="F208" s="30">
        <v>55</v>
      </c>
      <c r="G208" s="30">
        <v>796</v>
      </c>
      <c r="H208" s="30">
        <v>746</v>
      </c>
      <c r="I208" s="30">
        <v>1</v>
      </c>
      <c r="J208" s="30">
        <v>22</v>
      </c>
      <c r="K208" s="30">
        <v>0</v>
      </c>
      <c r="L208" s="30">
        <v>0</v>
      </c>
      <c r="M208" s="28">
        <v>14</v>
      </c>
      <c r="N208" s="30">
        <v>197</v>
      </c>
      <c r="O208" s="30">
        <v>4184</v>
      </c>
      <c r="P208" s="30">
        <v>0</v>
      </c>
      <c r="Q208" s="13">
        <v>0</v>
      </c>
      <c r="R208" s="28">
        <v>1</v>
      </c>
      <c r="S208" s="30">
        <v>5</v>
      </c>
      <c r="T208" s="13">
        <v>110</v>
      </c>
      <c r="U208" s="28">
        <v>1</v>
      </c>
      <c r="V208" s="30">
        <v>7</v>
      </c>
      <c r="W208" s="30">
        <v>0</v>
      </c>
      <c r="X208" s="30">
        <v>97</v>
      </c>
      <c r="Y208" s="30">
        <v>11</v>
      </c>
      <c r="Z208" s="30">
        <v>0</v>
      </c>
      <c r="AA208" s="30">
        <v>0</v>
      </c>
      <c r="AB208" s="13">
        <v>0</v>
      </c>
      <c r="AC208" s="30">
        <v>0</v>
      </c>
      <c r="AD208" s="30">
        <v>36</v>
      </c>
      <c r="AE208" s="30">
        <v>20</v>
      </c>
      <c r="AF208" s="28">
        <v>146</v>
      </c>
      <c r="AG208" s="28">
        <v>0</v>
      </c>
      <c r="AH208" s="30">
        <v>1</v>
      </c>
      <c r="AI208" s="30">
        <v>7</v>
      </c>
      <c r="AJ208" s="13">
        <v>0</v>
      </c>
      <c r="AK208" s="28">
        <v>1</v>
      </c>
      <c r="AL208" s="30">
        <v>11</v>
      </c>
      <c r="AM208" s="30">
        <v>281</v>
      </c>
      <c r="AN208" s="31">
        <v>71</v>
      </c>
      <c r="AO208" s="13">
        <v>114</v>
      </c>
      <c r="AP208" s="30">
        <v>2560</v>
      </c>
      <c r="AQ208" s="13">
        <v>4407</v>
      </c>
      <c r="AR208" s="30">
        <v>27</v>
      </c>
      <c r="AS208" s="30">
        <v>82</v>
      </c>
      <c r="AT208" s="30">
        <v>1833</v>
      </c>
      <c r="AU208" s="13">
        <v>1140</v>
      </c>
      <c r="AV208" s="13">
        <v>127</v>
      </c>
      <c r="AW208" s="30">
        <v>16</v>
      </c>
      <c r="AX208" s="30">
        <f t="shared" si="51"/>
        <v>8</v>
      </c>
      <c r="AY208" s="30">
        <v>11</v>
      </c>
      <c r="AZ208" s="30">
        <f t="shared" si="52"/>
        <v>5.5</v>
      </c>
      <c r="BA208" s="30">
        <v>0</v>
      </c>
      <c r="BB208" s="30">
        <v>0</v>
      </c>
      <c r="BC208" s="30">
        <v>1</v>
      </c>
      <c r="BD208" s="30">
        <v>3</v>
      </c>
      <c r="BE208" s="13">
        <v>4</v>
      </c>
      <c r="BF208" s="28">
        <v>5</v>
      </c>
      <c r="BG208" s="13">
        <v>234</v>
      </c>
      <c r="BH208" s="13">
        <v>1030</v>
      </c>
      <c r="BI208" s="13">
        <v>0</v>
      </c>
      <c r="BJ208" s="13">
        <v>1095</v>
      </c>
      <c r="BK208" s="3"/>
    </row>
    <row r="209" spans="1:63" x14ac:dyDescent="0.2">
      <c r="A209" s="8">
        <v>6706</v>
      </c>
      <c r="B209" s="8" t="s">
        <v>255</v>
      </c>
      <c r="C209" s="30">
        <v>7</v>
      </c>
      <c r="D209" s="28">
        <v>2</v>
      </c>
      <c r="E209" s="30">
        <v>13</v>
      </c>
      <c r="F209" s="30">
        <v>11</v>
      </c>
      <c r="G209" s="30">
        <v>85</v>
      </c>
      <c r="H209" s="30">
        <v>72</v>
      </c>
      <c r="I209" s="30">
        <v>0</v>
      </c>
      <c r="J209" s="30">
        <v>0</v>
      </c>
      <c r="K209" s="30">
        <v>0</v>
      </c>
      <c r="L209" s="30">
        <v>0</v>
      </c>
      <c r="M209" s="28">
        <v>4</v>
      </c>
      <c r="N209" s="30">
        <v>32</v>
      </c>
      <c r="O209" s="30">
        <v>484</v>
      </c>
      <c r="P209" s="30">
        <v>0</v>
      </c>
      <c r="Q209" s="13">
        <v>0</v>
      </c>
      <c r="R209" s="28">
        <v>0</v>
      </c>
      <c r="S209" s="30">
        <v>0</v>
      </c>
      <c r="T209" s="13">
        <v>0</v>
      </c>
      <c r="U209" s="28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13">
        <v>0</v>
      </c>
      <c r="AC209" s="30">
        <v>0</v>
      </c>
      <c r="AD209" s="30">
        <v>0</v>
      </c>
      <c r="AE209" s="30">
        <v>2</v>
      </c>
      <c r="AF209" s="28">
        <v>44</v>
      </c>
      <c r="AG209" s="28">
        <v>0</v>
      </c>
      <c r="AH209" s="30">
        <v>0</v>
      </c>
      <c r="AI209" s="30">
        <v>0</v>
      </c>
      <c r="AJ209" s="13">
        <v>0</v>
      </c>
      <c r="AK209" s="28">
        <v>0</v>
      </c>
      <c r="AL209" s="30">
        <v>0</v>
      </c>
      <c r="AM209" s="30">
        <v>0</v>
      </c>
      <c r="AN209" s="31">
        <v>17</v>
      </c>
      <c r="AO209" s="13">
        <v>24</v>
      </c>
      <c r="AP209" s="30">
        <v>254</v>
      </c>
      <c r="AQ209" s="13">
        <v>484</v>
      </c>
      <c r="AR209" s="30">
        <v>3</v>
      </c>
      <c r="AS209" s="30">
        <v>10</v>
      </c>
      <c r="AT209" s="30">
        <v>223</v>
      </c>
      <c r="AU209" s="13">
        <v>166</v>
      </c>
      <c r="AV209" s="13">
        <v>0</v>
      </c>
      <c r="AW209" s="30">
        <v>0</v>
      </c>
      <c r="AX209" s="30">
        <f t="shared" si="51"/>
        <v>0</v>
      </c>
      <c r="AY209" s="30">
        <v>0</v>
      </c>
      <c r="AZ209" s="30">
        <f t="shared" si="52"/>
        <v>0</v>
      </c>
      <c r="BA209" s="30">
        <v>0</v>
      </c>
      <c r="BB209" s="30">
        <v>0</v>
      </c>
      <c r="BC209" s="30">
        <v>0</v>
      </c>
      <c r="BD209" s="30">
        <v>0</v>
      </c>
      <c r="BE209" s="13">
        <v>0</v>
      </c>
      <c r="BF209" s="28">
        <v>0</v>
      </c>
      <c r="BG209" s="13">
        <v>52</v>
      </c>
      <c r="BH209" s="13">
        <v>113</v>
      </c>
      <c r="BI209" s="13">
        <v>0</v>
      </c>
      <c r="BJ209" s="13">
        <v>108</v>
      </c>
      <c r="BK209" s="3"/>
    </row>
    <row r="210" spans="1:63" x14ac:dyDescent="0.2">
      <c r="A210" s="8">
        <v>6707</v>
      </c>
      <c r="B210" s="8" t="s">
        <v>256</v>
      </c>
      <c r="C210" s="30">
        <v>5</v>
      </c>
      <c r="D210" s="28">
        <v>2</v>
      </c>
      <c r="E210" s="30">
        <v>8</v>
      </c>
      <c r="F210" s="30">
        <v>13</v>
      </c>
      <c r="G210" s="30">
        <v>73</v>
      </c>
      <c r="H210" s="30">
        <v>61</v>
      </c>
      <c r="I210" s="30">
        <v>0</v>
      </c>
      <c r="J210" s="30">
        <v>0</v>
      </c>
      <c r="K210" s="30">
        <v>0</v>
      </c>
      <c r="L210" s="30">
        <v>0</v>
      </c>
      <c r="M210" s="28">
        <v>2</v>
      </c>
      <c r="N210" s="30">
        <v>20</v>
      </c>
      <c r="O210" s="30">
        <v>277</v>
      </c>
      <c r="P210" s="30">
        <v>0</v>
      </c>
      <c r="Q210" s="13">
        <v>0</v>
      </c>
      <c r="R210" s="28">
        <v>0</v>
      </c>
      <c r="S210" s="30">
        <v>0</v>
      </c>
      <c r="T210" s="13">
        <v>0</v>
      </c>
      <c r="U210" s="28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13">
        <v>0</v>
      </c>
      <c r="AC210" s="30">
        <v>0</v>
      </c>
      <c r="AD210" s="30">
        <v>0</v>
      </c>
      <c r="AE210" s="30">
        <v>6</v>
      </c>
      <c r="AF210" s="28">
        <v>7</v>
      </c>
      <c r="AG210" s="28">
        <v>0</v>
      </c>
      <c r="AH210" s="30">
        <v>0</v>
      </c>
      <c r="AI210" s="30">
        <v>0</v>
      </c>
      <c r="AJ210" s="13">
        <v>0</v>
      </c>
      <c r="AK210" s="28">
        <v>0</v>
      </c>
      <c r="AL210" s="30">
        <v>0</v>
      </c>
      <c r="AM210" s="30">
        <v>0</v>
      </c>
      <c r="AN210" s="31">
        <v>22</v>
      </c>
      <c r="AO210" s="13">
        <v>24</v>
      </c>
      <c r="AP210" s="30">
        <v>176</v>
      </c>
      <c r="AQ210" s="13">
        <v>277</v>
      </c>
      <c r="AR210" s="30">
        <v>1</v>
      </c>
      <c r="AS210" s="30">
        <v>9</v>
      </c>
      <c r="AT210" s="30">
        <v>177</v>
      </c>
      <c r="AU210" s="13">
        <v>67</v>
      </c>
      <c r="AV210" s="13">
        <v>0</v>
      </c>
      <c r="AW210" s="30">
        <v>0</v>
      </c>
      <c r="AX210" s="30">
        <f t="shared" si="51"/>
        <v>0</v>
      </c>
      <c r="AY210" s="30">
        <v>0</v>
      </c>
      <c r="AZ210" s="30">
        <f t="shared" si="52"/>
        <v>0</v>
      </c>
      <c r="BA210" s="30">
        <v>0</v>
      </c>
      <c r="BB210" s="30">
        <v>0</v>
      </c>
      <c r="BC210" s="30">
        <v>0</v>
      </c>
      <c r="BD210" s="30">
        <v>0</v>
      </c>
      <c r="BE210" s="13">
        <v>0</v>
      </c>
      <c r="BF210" s="28">
        <v>0</v>
      </c>
      <c r="BG210" s="13">
        <v>0</v>
      </c>
      <c r="BH210" s="13">
        <v>64</v>
      </c>
      <c r="BI210" s="13">
        <v>0</v>
      </c>
      <c r="BJ210" s="13">
        <v>103</v>
      </c>
      <c r="BK210" s="3"/>
    </row>
    <row r="211" spans="1:63" s="35" customFormat="1" x14ac:dyDescent="0.2">
      <c r="A211" s="32">
        <v>6798</v>
      </c>
      <c r="B211" s="32"/>
      <c r="C211" s="33"/>
      <c r="D211" s="34">
        <f t="shared" ref="D211:AG211" si="56">SUM(D204:D210)</f>
        <v>49</v>
      </c>
      <c r="E211" s="34">
        <f t="shared" si="56"/>
        <v>174</v>
      </c>
      <c r="F211" s="34">
        <f>SUM(F204:F210)</f>
        <v>96</v>
      </c>
      <c r="G211" s="34">
        <f t="shared" si="56"/>
        <v>1761</v>
      </c>
      <c r="H211" s="34">
        <f t="shared" si="56"/>
        <v>1698</v>
      </c>
      <c r="I211" s="34">
        <f t="shared" si="56"/>
        <v>1</v>
      </c>
      <c r="J211" s="34">
        <f t="shared" si="56"/>
        <v>22</v>
      </c>
      <c r="K211" s="34">
        <f t="shared" si="56"/>
        <v>0</v>
      </c>
      <c r="L211" s="34">
        <f t="shared" si="56"/>
        <v>0</v>
      </c>
      <c r="M211" s="34">
        <f t="shared" si="56"/>
        <v>47</v>
      </c>
      <c r="N211" s="34">
        <f t="shared" si="56"/>
        <v>470</v>
      </c>
      <c r="O211" s="34">
        <f t="shared" si="56"/>
        <v>8609</v>
      </c>
      <c r="P211" s="34">
        <f t="shared" si="56"/>
        <v>0</v>
      </c>
      <c r="Q211" s="34">
        <f t="shared" si="56"/>
        <v>0</v>
      </c>
      <c r="R211" s="34">
        <f t="shared" si="56"/>
        <v>1</v>
      </c>
      <c r="S211" s="34">
        <f t="shared" si="56"/>
        <v>5</v>
      </c>
      <c r="T211" s="34">
        <f t="shared" si="56"/>
        <v>110</v>
      </c>
      <c r="U211" s="34">
        <f t="shared" si="56"/>
        <v>5</v>
      </c>
      <c r="V211" s="34">
        <f t="shared" si="56"/>
        <v>50</v>
      </c>
      <c r="W211" s="34">
        <f t="shared" si="56"/>
        <v>0</v>
      </c>
      <c r="X211" s="34">
        <f t="shared" si="56"/>
        <v>492</v>
      </c>
      <c r="Y211" s="34">
        <f t="shared" si="56"/>
        <v>127</v>
      </c>
      <c r="Z211" s="34">
        <f t="shared" si="56"/>
        <v>152</v>
      </c>
      <c r="AA211" s="34">
        <f t="shared" si="56"/>
        <v>186</v>
      </c>
      <c r="AB211" s="34">
        <f t="shared" si="56"/>
        <v>0</v>
      </c>
      <c r="AC211" s="34">
        <f t="shared" si="56"/>
        <v>0</v>
      </c>
      <c r="AD211" s="34">
        <f t="shared" si="56"/>
        <v>95</v>
      </c>
      <c r="AE211" s="34">
        <f t="shared" si="56"/>
        <v>37</v>
      </c>
      <c r="AF211" s="34">
        <f t="shared" si="56"/>
        <v>382</v>
      </c>
      <c r="AG211" s="34">
        <f t="shared" si="56"/>
        <v>0</v>
      </c>
      <c r="AH211" s="34">
        <f t="shared" ref="AH211:BI211" si="57">SUM(AH204:AH210)</f>
        <v>2</v>
      </c>
      <c r="AI211" s="34">
        <f t="shared" si="57"/>
        <v>13</v>
      </c>
      <c r="AJ211" s="34">
        <f t="shared" si="57"/>
        <v>0</v>
      </c>
      <c r="AK211" s="34">
        <f t="shared" si="57"/>
        <v>2</v>
      </c>
      <c r="AL211" s="34">
        <f t="shared" si="57"/>
        <v>15</v>
      </c>
      <c r="AM211" s="34">
        <f t="shared" si="57"/>
        <v>354</v>
      </c>
      <c r="AN211" s="34">
        <f t="shared" si="57"/>
        <v>223</v>
      </c>
      <c r="AO211" s="34">
        <f t="shared" si="57"/>
        <v>360</v>
      </c>
      <c r="AP211" s="34">
        <f t="shared" si="57"/>
        <v>5506</v>
      </c>
      <c r="AQ211" s="34">
        <f t="shared" si="57"/>
        <v>9687</v>
      </c>
      <c r="AR211" s="34">
        <f t="shared" si="57"/>
        <v>40</v>
      </c>
      <c r="AS211" s="34">
        <f t="shared" si="57"/>
        <v>207</v>
      </c>
      <c r="AT211" s="34">
        <f t="shared" si="57"/>
        <v>4555</v>
      </c>
      <c r="AU211" s="34">
        <f t="shared" si="57"/>
        <v>2366</v>
      </c>
      <c r="AV211" s="34">
        <f t="shared" si="57"/>
        <v>652</v>
      </c>
      <c r="AW211" s="34">
        <f t="shared" si="57"/>
        <v>16</v>
      </c>
      <c r="AX211" s="34">
        <f t="shared" si="57"/>
        <v>8</v>
      </c>
      <c r="AY211" s="34">
        <f>SUM(AY204:AY210)</f>
        <v>52</v>
      </c>
      <c r="AZ211" s="34">
        <f>SUM(AZ204:AZ210)</f>
        <v>26</v>
      </c>
      <c r="BA211" s="34">
        <f t="shared" si="57"/>
        <v>0</v>
      </c>
      <c r="BB211" s="34">
        <f t="shared" si="57"/>
        <v>1</v>
      </c>
      <c r="BC211" s="34">
        <f t="shared" si="57"/>
        <v>2</v>
      </c>
      <c r="BD211" s="34">
        <f t="shared" si="57"/>
        <v>10</v>
      </c>
      <c r="BE211" s="34">
        <f t="shared" si="57"/>
        <v>14</v>
      </c>
      <c r="BF211" s="34">
        <f>SUM(BF204:BF210)</f>
        <v>77</v>
      </c>
      <c r="BG211" s="34">
        <f t="shared" si="57"/>
        <v>1238</v>
      </c>
      <c r="BH211" s="34">
        <f t="shared" si="57"/>
        <v>1768</v>
      </c>
      <c r="BI211" s="34">
        <f t="shared" si="57"/>
        <v>0</v>
      </c>
      <c r="BJ211" s="34">
        <f t="shared" ref="BJ211" si="58">SUM(BJ204:BJ210)</f>
        <v>2513</v>
      </c>
    </row>
    <row r="212" spans="1:63" x14ac:dyDescent="0.2">
      <c r="A212" s="7">
        <v>6799</v>
      </c>
      <c r="B212" s="7" t="s">
        <v>257</v>
      </c>
      <c r="C212" s="30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30">
        <f t="shared" si="51"/>
        <v>0</v>
      </c>
      <c r="AY212" s="28"/>
      <c r="AZ212" s="30">
        <f t="shared" si="52"/>
        <v>0</v>
      </c>
      <c r="BA212" s="28"/>
      <c r="BB212" s="28"/>
      <c r="BC212" s="28"/>
      <c r="BD212" s="28"/>
      <c r="BE212" s="28"/>
      <c r="BF212" s="28"/>
      <c r="BG212" s="28"/>
      <c r="BH212" s="28"/>
      <c r="BI212" s="28"/>
      <c r="BJ212" s="13">
        <v>0</v>
      </c>
      <c r="BK212" s="3"/>
    </row>
    <row r="213" spans="1:63" x14ac:dyDescent="0.2">
      <c r="A213" s="8">
        <v>6801</v>
      </c>
      <c r="B213" s="8" t="s">
        <v>258</v>
      </c>
      <c r="C213" s="30">
        <v>8</v>
      </c>
      <c r="D213" s="28">
        <v>1</v>
      </c>
      <c r="E213" s="30">
        <v>5</v>
      </c>
      <c r="F213" s="30">
        <v>8</v>
      </c>
      <c r="G213" s="30">
        <v>36</v>
      </c>
      <c r="H213" s="30">
        <v>42</v>
      </c>
      <c r="I213" s="30">
        <v>0</v>
      </c>
      <c r="J213" s="30">
        <v>0</v>
      </c>
      <c r="K213" s="30">
        <v>0</v>
      </c>
      <c r="L213" s="30">
        <v>0</v>
      </c>
      <c r="M213" s="28">
        <v>3</v>
      </c>
      <c r="N213" s="30">
        <v>16</v>
      </c>
      <c r="O213" s="30">
        <v>158</v>
      </c>
      <c r="P213" s="30">
        <v>0</v>
      </c>
      <c r="Q213" s="13">
        <v>0</v>
      </c>
      <c r="R213" s="28">
        <v>0</v>
      </c>
      <c r="S213" s="30">
        <v>0</v>
      </c>
      <c r="T213" s="13">
        <v>0</v>
      </c>
      <c r="U213" s="28">
        <v>0</v>
      </c>
      <c r="V213" s="30">
        <v>3</v>
      </c>
      <c r="W213" s="30">
        <v>0</v>
      </c>
      <c r="X213" s="30">
        <v>0</v>
      </c>
      <c r="Y213" s="30">
        <v>0</v>
      </c>
      <c r="Z213" s="30">
        <v>35</v>
      </c>
      <c r="AA213" s="30">
        <v>0</v>
      </c>
      <c r="AB213" s="13">
        <v>0</v>
      </c>
      <c r="AC213" s="30">
        <v>0</v>
      </c>
      <c r="AD213" s="30">
        <v>0</v>
      </c>
      <c r="AE213" s="30">
        <v>0</v>
      </c>
      <c r="AF213" s="28">
        <v>0</v>
      </c>
      <c r="AG213" s="28">
        <v>0</v>
      </c>
      <c r="AH213" s="30">
        <v>0</v>
      </c>
      <c r="AI213" s="30">
        <v>0</v>
      </c>
      <c r="AJ213" s="13">
        <v>0</v>
      </c>
      <c r="AK213" s="28">
        <v>0</v>
      </c>
      <c r="AL213" s="30">
        <v>0</v>
      </c>
      <c r="AM213" s="30">
        <v>0</v>
      </c>
      <c r="AN213" s="31">
        <v>8</v>
      </c>
      <c r="AO213" s="13">
        <v>8</v>
      </c>
      <c r="AP213" s="30">
        <v>130</v>
      </c>
      <c r="AQ213" s="13">
        <v>193</v>
      </c>
      <c r="AR213" s="30">
        <v>0</v>
      </c>
      <c r="AS213" s="30">
        <v>5</v>
      </c>
      <c r="AT213" s="30">
        <v>115</v>
      </c>
      <c r="AU213" s="13">
        <v>35</v>
      </c>
      <c r="AV213" s="13">
        <v>0</v>
      </c>
      <c r="AW213" s="30">
        <v>0</v>
      </c>
      <c r="AX213" s="30">
        <f t="shared" si="51"/>
        <v>0</v>
      </c>
      <c r="AY213" s="30">
        <v>0</v>
      </c>
      <c r="AZ213" s="30">
        <f t="shared" si="52"/>
        <v>0</v>
      </c>
      <c r="BA213" s="30">
        <v>0</v>
      </c>
      <c r="BB213" s="30">
        <v>0</v>
      </c>
      <c r="BC213" s="30">
        <v>0</v>
      </c>
      <c r="BD213" s="30">
        <v>0</v>
      </c>
      <c r="BE213" s="13">
        <v>0</v>
      </c>
      <c r="BF213" s="28">
        <v>0</v>
      </c>
      <c r="BG213" s="13">
        <v>35</v>
      </c>
      <c r="BH213" s="13">
        <v>0</v>
      </c>
      <c r="BI213" s="13">
        <v>0</v>
      </c>
      <c r="BJ213" s="13">
        <v>61</v>
      </c>
      <c r="BK213" s="3"/>
    </row>
    <row r="214" spans="1:63" x14ac:dyDescent="0.2">
      <c r="A214" s="8">
        <v>6802</v>
      </c>
      <c r="B214" s="8" t="s">
        <v>102</v>
      </c>
      <c r="C214" s="30">
        <v>5</v>
      </c>
      <c r="D214" s="28">
        <v>2</v>
      </c>
      <c r="E214" s="30">
        <v>14</v>
      </c>
      <c r="F214" s="30">
        <v>0</v>
      </c>
      <c r="G214" s="30">
        <v>151</v>
      </c>
      <c r="H214" s="30">
        <v>145</v>
      </c>
      <c r="I214" s="30">
        <v>0</v>
      </c>
      <c r="J214" s="30">
        <v>0</v>
      </c>
      <c r="K214" s="30">
        <v>0</v>
      </c>
      <c r="L214" s="30">
        <v>0</v>
      </c>
      <c r="M214" s="28">
        <v>6</v>
      </c>
      <c r="N214" s="30">
        <v>45</v>
      </c>
      <c r="O214" s="30">
        <v>742</v>
      </c>
      <c r="P214" s="30">
        <v>0</v>
      </c>
      <c r="Q214" s="13">
        <v>0</v>
      </c>
      <c r="R214" s="28">
        <v>0</v>
      </c>
      <c r="S214" s="30">
        <v>0</v>
      </c>
      <c r="T214" s="13">
        <v>0</v>
      </c>
      <c r="U214" s="28">
        <v>0</v>
      </c>
      <c r="V214" s="30">
        <v>1</v>
      </c>
      <c r="W214" s="30">
        <v>0</v>
      </c>
      <c r="X214" s="30">
        <v>0</v>
      </c>
      <c r="Y214" s="30">
        <v>27</v>
      </c>
      <c r="Z214" s="30">
        <v>0</v>
      </c>
      <c r="AA214" s="30">
        <v>0</v>
      </c>
      <c r="AB214" s="13">
        <v>0</v>
      </c>
      <c r="AC214" s="30">
        <v>0</v>
      </c>
      <c r="AD214" s="30">
        <v>0</v>
      </c>
      <c r="AE214" s="30">
        <v>5</v>
      </c>
      <c r="AF214" s="28">
        <v>20</v>
      </c>
      <c r="AG214" s="28">
        <v>0</v>
      </c>
      <c r="AH214" s="30">
        <v>0</v>
      </c>
      <c r="AI214" s="30">
        <v>0</v>
      </c>
      <c r="AJ214" s="13">
        <v>0</v>
      </c>
      <c r="AK214" s="28">
        <v>0</v>
      </c>
      <c r="AL214" s="30">
        <v>0</v>
      </c>
      <c r="AM214" s="30">
        <v>0</v>
      </c>
      <c r="AN214" s="31">
        <v>6</v>
      </c>
      <c r="AO214" s="13">
        <v>6</v>
      </c>
      <c r="AP214" s="30">
        <v>505</v>
      </c>
      <c r="AQ214" s="13">
        <v>769</v>
      </c>
      <c r="AR214" s="30">
        <v>0</v>
      </c>
      <c r="AS214" s="30">
        <v>22</v>
      </c>
      <c r="AT214" s="30">
        <v>421</v>
      </c>
      <c r="AU214" s="13">
        <v>105</v>
      </c>
      <c r="AV214" s="13">
        <v>27</v>
      </c>
      <c r="AW214" s="30">
        <v>0</v>
      </c>
      <c r="AX214" s="30">
        <f t="shared" si="51"/>
        <v>0</v>
      </c>
      <c r="AY214" s="30">
        <v>0</v>
      </c>
      <c r="AZ214" s="30">
        <f t="shared" si="52"/>
        <v>0</v>
      </c>
      <c r="BA214" s="30">
        <v>0</v>
      </c>
      <c r="BB214" s="30">
        <v>0</v>
      </c>
      <c r="BC214" s="30">
        <v>0</v>
      </c>
      <c r="BD214" s="30">
        <v>0</v>
      </c>
      <c r="BE214" s="13">
        <v>0</v>
      </c>
      <c r="BF214" s="28">
        <v>0</v>
      </c>
      <c r="BG214" s="13">
        <v>62</v>
      </c>
      <c r="BH214" s="13">
        <v>70</v>
      </c>
      <c r="BI214" s="13">
        <v>0</v>
      </c>
      <c r="BJ214" s="13">
        <v>217</v>
      </c>
      <c r="BK214" s="3"/>
    </row>
    <row r="215" spans="1:63" x14ac:dyDescent="0.2">
      <c r="A215" s="8">
        <v>6803</v>
      </c>
      <c r="B215" s="8" t="s">
        <v>259</v>
      </c>
      <c r="C215" s="30">
        <v>5</v>
      </c>
      <c r="D215" s="28">
        <v>3</v>
      </c>
      <c r="E215" s="30">
        <v>16</v>
      </c>
      <c r="F215" s="30">
        <v>43</v>
      </c>
      <c r="G215" s="30">
        <v>125</v>
      </c>
      <c r="H215" s="30">
        <v>145</v>
      </c>
      <c r="I215" s="30">
        <v>1</v>
      </c>
      <c r="J215" s="30">
        <v>8</v>
      </c>
      <c r="K215" s="30">
        <v>0</v>
      </c>
      <c r="L215" s="30">
        <v>0</v>
      </c>
      <c r="M215" s="28">
        <v>4</v>
      </c>
      <c r="N215" s="30">
        <v>44</v>
      </c>
      <c r="O215" s="30">
        <v>707</v>
      </c>
      <c r="P215" s="30">
        <v>0</v>
      </c>
      <c r="Q215" s="13">
        <v>0</v>
      </c>
      <c r="R215" s="28">
        <v>0</v>
      </c>
      <c r="S215" s="30">
        <v>0</v>
      </c>
      <c r="T215" s="13">
        <v>0</v>
      </c>
      <c r="U215" s="28">
        <v>0</v>
      </c>
      <c r="V215" s="30">
        <v>6</v>
      </c>
      <c r="W215" s="30">
        <v>0</v>
      </c>
      <c r="X215" s="30">
        <v>0</v>
      </c>
      <c r="Y215" s="30">
        <v>95</v>
      </c>
      <c r="Z215" s="30">
        <v>0</v>
      </c>
      <c r="AA215" s="30">
        <v>0</v>
      </c>
      <c r="AB215" s="13">
        <v>0</v>
      </c>
      <c r="AC215" s="30">
        <v>0</v>
      </c>
      <c r="AD215" s="30">
        <v>0</v>
      </c>
      <c r="AE215" s="30">
        <v>1</v>
      </c>
      <c r="AF215" s="28">
        <v>26</v>
      </c>
      <c r="AG215" s="28">
        <v>0</v>
      </c>
      <c r="AH215" s="30">
        <v>0</v>
      </c>
      <c r="AI215" s="30">
        <v>0</v>
      </c>
      <c r="AJ215" s="13">
        <v>0</v>
      </c>
      <c r="AK215" s="28">
        <v>0</v>
      </c>
      <c r="AL215" s="30">
        <v>0</v>
      </c>
      <c r="AM215" s="30">
        <v>0</v>
      </c>
      <c r="AN215" s="31">
        <v>21</v>
      </c>
      <c r="AO215" s="13">
        <v>22</v>
      </c>
      <c r="AP215" s="30">
        <v>492</v>
      </c>
      <c r="AQ215" s="13">
        <v>802</v>
      </c>
      <c r="AR215" s="30">
        <v>0</v>
      </c>
      <c r="AS215" s="30">
        <v>24</v>
      </c>
      <c r="AT215" s="30">
        <v>476</v>
      </c>
      <c r="AU215" s="13">
        <v>107</v>
      </c>
      <c r="AV215" s="13">
        <v>95</v>
      </c>
      <c r="AW215" s="30">
        <v>17</v>
      </c>
      <c r="AX215" s="30">
        <f t="shared" si="51"/>
        <v>8.5</v>
      </c>
      <c r="AY215" s="30">
        <v>54</v>
      </c>
      <c r="AZ215" s="30">
        <f t="shared" si="52"/>
        <v>27</v>
      </c>
      <c r="BA215" s="30">
        <v>0</v>
      </c>
      <c r="BB215" s="30">
        <v>0</v>
      </c>
      <c r="BC215" s="30">
        <v>0</v>
      </c>
      <c r="BD215" s="30">
        <v>0</v>
      </c>
      <c r="BE215" s="13">
        <v>0</v>
      </c>
      <c r="BF215" s="28">
        <v>0</v>
      </c>
      <c r="BG215" s="13">
        <v>135</v>
      </c>
      <c r="BH215" s="13">
        <v>67</v>
      </c>
      <c r="BI215" s="13">
        <v>0</v>
      </c>
      <c r="BJ215" s="13">
        <v>206</v>
      </c>
      <c r="BK215" s="3"/>
    </row>
    <row r="216" spans="1:63" x14ac:dyDescent="0.2">
      <c r="A216" s="8">
        <v>6804</v>
      </c>
      <c r="B216" s="8" t="s">
        <v>260</v>
      </c>
      <c r="C216" s="30">
        <v>5</v>
      </c>
      <c r="D216" s="28">
        <v>2</v>
      </c>
      <c r="E216" s="30">
        <f>9+1</f>
        <v>10</v>
      </c>
      <c r="F216" s="30">
        <f>0+18</f>
        <v>18</v>
      </c>
      <c r="G216" s="30">
        <v>89</v>
      </c>
      <c r="H216" s="30">
        <v>100</v>
      </c>
      <c r="I216" s="30">
        <v>0</v>
      </c>
      <c r="J216" s="30">
        <v>0</v>
      </c>
      <c r="K216" s="30">
        <v>0</v>
      </c>
      <c r="L216" s="30">
        <v>0</v>
      </c>
      <c r="M216" s="28">
        <v>2</v>
      </c>
      <c r="N216" s="30">
        <v>25</v>
      </c>
      <c r="O216" s="30">
        <v>473</v>
      </c>
      <c r="P216" s="30">
        <v>0</v>
      </c>
      <c r="Q216" s="13">
        <v>0</v>
      </c>
      <c r="R216" s="28">
        <v>0</v>
      </c>
      <c r="S216" s="30">
        <v>0</v>
      </c>
      <c r="T216" s="13">
        <v>0</v>
      </c>
      <c r="U216" s="28">
        <v>1</v>
      </c>
      <c r="V216" s="30">
        <v>9</v>
      </c>
      <c r="W216" s="30">
        <v>0</v>
      </c>
      <c r="X216" s="30">
        <v>137</v>
      </c>
      <c r="Y216" s="30">
        <v>0</v>
      </c>
      <c r="Z216" s="30">
        <v>19</v>
      </c>
      <c r="AA216" s="30">
        <v>0</v>
      </c>
      <c r="AB216" s="13">
        <v>0</v>
      </c>
      <c r="AC216" s="30">
        <v>0</v>
      </c>
      <c r="AD216" s="30">
        <v>0</v>
      </c>
      <c r="AE216" s="30">
        <v>4</v>
      </c>
      <c r="AF216" s="28">
        <v>14</v>
      </c>
      <c r="AG216" s="28">
        <v>0</v>
      </c>
      <c r="AH216" s="30">
        <v>0</v>
      </c>
      <c r="AI216" s="30">
        <v>0</v>
      </c>
      <c r="AJ216" s="13">
        <v>0</v>
      </c>
      <c r="AK216" s="28">
        <v>0</v>
      </c>
      <c r="AL216" s="30">
        <v>1</v>
      </c>
      <c r="AM216" s="30">
        <v>23</v>
      </c>
      <c r="AN216" s="31">
        <v>1</v>
      </c>
      <c r="AO216" s="13">
        <v>1</v>
      </c>
      <c r="AP216" s="30">
        <v>312</v>
      </c>
      <c r="AQ216" s="13">
        <v>629</v>
      </c>
      <c r="AR216" s="30">
        <v>0</v>
      </c>
      <c r="AS216" s="30">
        <v>10</v>
      </c>
      <c r="AT216" s="30">
        <v>224</v>
      </c>
      <c r="AU216" s="13">
        <v>121</v>
      </c>
      <c r="AV216" s="13">
        <v>137</v>
      </c>
      <c r="AW216" s="30">
        <v>0</v>
      </c>
      <c r="AX216" s="30">
        <f t="shared" si="51"/>
        <v>0</v>
      </c>
      <c r="AY216" s="30">
        <v>0</v>
      </c>
      <c r="AZ216" s="30">
        <f t="shared" si="52"/>
        <v>0</v>
      </c>
      <c r="BA216" s="30">
        <v>0</v>
      </c>
      <c r="BB216" s="30">
        <v>2</v>
      </c>
      <c r="BC216" s="30">
        <v>1</v>
      </c>
      <c r="BD216" s="30">
        <v>0</v>
      </c>
      <c r="BE216" s="13">
        <v>3</v>
      </c>
      <c r="BF216" s="28">
        <v>0</v>
      </c>
      <c r="BG216" s="13">
        <v>156</v>
      </c>
      <c r="BH216" s="13">
        <v>102</v>
      </c>
      <c r="BI216" s="13">
        <v>0</v>
      </c>
      <c r="BJ216" s="13">
        <v>144</v>
      </c>
      <c r="BK216" s="3"/>
    </row>
    <row r="217" spans="1:63" x14ac:dyDescent="0.2">
      <c r="A217" s="8">
        <v>6805</v>
      </c>
      <c r="B217" s="8" t="s">
        <v>261</v>
      </c>
      <c r="C217" s="30">
        <v>7</v>
      </c>
      <c r="D217" s="28">
        <v>1</v>
      </c>
      <c r="E217" s="30">
        <v>7</v>
      </c>
      <c r="F217" s="30">
        <v>0</v>
      </c>
      <c r="G217" s="30">
        <v>75</v>
      </c>
      <c r="H217" s="30">
        <v>75</v>
      </c>
      <c r="I217" s="30">
        <v>0</v>
      </c>
      <c r="J217" s="30">
        <v>0</v>
      </c>
      <c r="K217" s="30">
        <v>0</v>
      </c>
      <c r="L217" s="30">
        <v>0</v>
      </c>
      <c r="M217" s="28">
        <v>4</v>
      </c>
      <c r="N217" s="30">
        <v>18</v>
      </c>
      <c r="O217" s="30">
        <v>166</v>
      </c>
      <c r="P217" s="30">
        <v>0</v>
      </c>
      <c r="Q217" s="13">
        <v>0</v>
      </c>
      <c r="R217" s="28">
        <v>0</v>
      </c>
      <c r="S217" s="30">
        <v>0</v>
      </c>
      <c r="T217" s="13">
        <v>0</v>
      </c>
      <c r="U217" s="28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13">
        <v>0</v>
      </c>
      <c r="AC217" s="30">
        <v>0</v>
      </c>
      <c r="AD217" s="30">
        <v>0</v>
      </c>
      <c r="AE217" s="30">
        <v>0</v>
      </c>
      <c r="AF217" s="28">
        <v>2</v>
      </c>
      <c r="AG217" s="28">
        <v>0</v>
      </c>
      <c r="AH217" s="30">
        <v>0</v>
      </c>
      <c r="AI217" s="30">
        <v>0</v>
      </c>
      <c r="AJ217" s="13">
        <v>0</v>
      </c>
      <c r="AK217" s="28">
        <v>0</v>
      </c>
      <c r="AL217" s="30">
        <v>0</v>
      </c>
      <c r="AM217" s="30">
        <v>0</v>
      </c>
      <c r="AN217" s="31">
        <v>0</v>
      </c>
      <c r="AO217" s="13">
        <v>5</v>
      </c>
      <c r="AP217" s="30">
        <v>162</v>
      </c>
      <c r="AQ217" s="13">
        <v>166</v>
      </c>
      <c r="AR217" s="30">
        <v>0</v>
      </c>
      <c r="AS217" s="30">
        <v>3</v>
      </c>
      <c r="AT217" s="30">
        <v>65</v>
      </c>
      <c r="AU217" s="13">
        <v>0</v>
      </c>
      <c r="AV217" s="13">
        <v>0</v>
      </c>
      <c r="AW217" s="30">
        <v>0</v>
      </c>
      <c r="AX217" s="30">
        <f t="shared" si="51"/>
        <v>0</v>
      </c>
      <c r="AY217" s="30">
        <v>0</v>
      </c>
      <c r="AZ217" s="30">
        <f t="shared" si="52"/>
        <v>0</v>
      </c>
      <c r="BA217" s="30">
        <v>0</v>
      </c>
      <c r="BB217" s="30">
        <v>0</v>
      </c>
      <c r="BC217" s="30">
        <v>1</v>
      </c>
      <c r="BD217" s="30">
        <v>0</v>
      </c>
      <c r="BE217" s="13">
        <v>0</v>
      </c>
      <c r="BF217" s="28">
        <v>0</v>
      </c>
      <c r="BG217" s="13">
        <v>0</v>
      </c>
      <c r="BH217" s="13">
        <v>0</v>
      </c>
      <c r="BI217" s="13">
        <v>0</v>
      </c>
      <c r="BJ217" s="13">
        <v>99</v>
      </c>
      <c r="BK217" s="3"/>
    </row>
    <row r="218" spans="1:63" x14ac:dyDescent="0.2">
      <c r="A218" s="8">
        <v>6806</v>
      </c>
      <c r="B218" s="8" t="s">
        <v>262</v>
      </c>
      <c r="C218" s="30">
        <v>1</v>
      </c>
      <c r="D218" s="28">
        <v>19</v>
      </c>
      <c r="E218" s="30">
        <v>173</v>
      </c>
      <c r="F218" s="30">
        <v>129</v>
      </c>
      <c r="G218" s="30">
        <v>2095</v>
      </c>
      <c r="H218" s="30">
        <v>2110</v>
      </c>
      <c r="I218" s="30">
        <v>8</v>
      </c>
      <c r="J218" s="30">
        <v>115</v>
      </c>
      <c r="K218" s="30">
        <v>1</v>
      </c>
      <c r="L218" s="30">
        <v>17</v>
      </c>
      <c r="M218" s="28">
        <v>25</v>
      </c>
      <c r="N218" s="30">
        <v>512</v>
      </c>
      <c r="O218" s="30">
        <v>11430</v>
      </c>
      <c r="P218" s="30">
        <v>0</v>
      </c>
      <c r="Q218" s="13">
        <v>0</v>
      </c>
      <c r="R218" s="28">
        <v>0</v>
      </c>
      <c r="S218" s="30">
        <v>0</v>
      </c>
      <c r="T218" s="13">
        <v>0</v>
      </c>
      <c r="U218" s="28">
        <v>2</v>
      </c>
      <c r="V218" s="30">
        <v>15</v>
      </c>
      <c r="W218" s="30">
        <v>0</v>
      </c>
      <c r="X218" s="30">
        <v>91</v>
      </c>
      <c r="Y218" s="30">
        <v>46</v>
      </c>
      <c r="Z218" s="30">
        <v>0</v>
      </c>
      <c r="AA218" s="30">
        <v>0</v>
      </c>
      <c r="AB218" s="13">
        <v>114</v>
      </c>
      <c r="AC218" s="30">
        <v>0</v>
      </c>
      <c r="AD218" s="30">
        <v>16</v>
      </c>
      <c r="AE218" s="30">
        <v>50</v>
      </c>
      <c r="AF218" s="28">
        <v>76</v>
      </c>
      <c r="AG218" s="28">
        <v>1</v>
      </c>
      <c r="AH218" s="30">
        <v>7</v>
      </c>
      <c r="AI218" s="30">
        <v>48</v>
      </c>
      <c r="AJ218" s="13">
        <v>0</v>
      </c>
      <c r="AK218" s="28">
        <v>1</v>
      </c>
      <c r="AL218" s="30">
        <v>7</v>
      </c>
      <c r="AM218" s="30">
        <v>151</v>
      </c>
      <c r="AN218" s="31">
        <v>219</v>
      </c>
      <c r="AO218" s="13">
        <v>433</v>
      </c>
      <c r="AP218" s="30">
        <v>7138</v>
      </c>
      <c r="AQ218" s="13">
        <v>11727</v>
      </c>
      <c r="AR218" s="30">
        <v>11</v>
      </c>
      <c r="AS218" s="30">
        <v>190</v>
      </c>
      <c r="AT218" s="30">
        <v>4196</v>
      </c>
      <c r="AU218" s="13">
        <v>2895</v>
      </c>
      <c r="AV218" s="13">
        <v>251</v>
      </c>
      <c r="AW218" s="30">
        <v>0</v>
      </c>
      <c r="AX218" s="30">
        <f t="shared" si="51"/>
        <v>0</v>
      </c>
      <c r="AY218" s="30">
        <v>43</v>
      </c>
      <c r="AZ218" s="30">
        <f t="shared" si="52"/>
        <v>21.5</v>
      </c>
      <c r="BA218" s="30">
        <v>0</v>
      </c>
      <c r="BB218" s="30">
        <v>1</v>
      </c>
      <c r="BC218" s="30">
        <v>0</v>
      </c>
      <c r="BD218" s="30">
        <v>3</v>
      </c>
      <c r="BE218" s="13">
        <v>2</v>
      </c>
      <c r="BF218" s="28">
        <v>44</v>
      </c>
      <c r="BG218" s="13">
        <v>251</v>
      </c>
      <c r="BH218" s="13">
        <v>2874</v>
      </c>
      <c r="BI218" s="13">
        <v>0</v>
      </c>
      <c r="BJ218" s="13">
        <v>3168</v>
      </c>
      <c r="BK218" s="3"/>
    </row>
    <row r="219" spans="1:63" x14ac:dyDescent="0.2">
      <c r="A219" s="8">
        <v>6807</v>
      </c>
      <c r="B219" s="8" t="s">
        <v>263</v>
      </c>
      <c r="C219" s="30">
        <v>6</v>
      </c>
      <c r="D219" s="28">
        <v>2</v>
      </c>
      <c r="E219" s="30">
        <v>12</v>
      </c>
      <c r="F219" s="30">
        <v>19</v>
      </c>
      <c r="G219" s="30">
        <v>128</v>
      </c>
      <c r="H219" s="30">
        <v>131</v>
      </c>
      <c r="I219" s="30">
        <v>0</v>
      </c>
      <c r="J219" s="30">
        <v>0</v>
      </c>
      <c r="K219" s="30">
        <v>0</v>
      </c>
      <c r="L219" s="30">
        <v>0</v>
      </c>
      <c r="M219" s="28">
        <v>3</v>
      </c>
      <c r="N219" s="30">
        <v>30</v>
      </c>
      <c r="O219" s="30">
        <v>526</v>
      </c>
      <c r="P219" s="30">
        <v>0</v>
      </c>
      <c r="Q219" s="13">
        <v>0</v>
      </c>
      <c r="R219" s="28">
        <v>0</v>
      </c>
      <c r="S219" s="30">
        <v>0</v>
      </c>
      <c r="T219" s="13">
        <v>0</v>
      </c>
      <c r="U219" s="28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13">
        <v>0</v>
      </c>
      <c r="AC219" s="30">
        <v>0</v>
      </c>
      <c r="AD219" s="30">
        <v>0</v>
      </c>
      <c r="AE219" s="30">
        <v>5</v>
      </c>
      <c r="AF219" s="28">
        <v>13</v>
      </c>
      <c r="AG219" s="28">
        <v>0</v>
      </c>
      <c r="AH219" s="30">
        <v>0</v>
      </c>
      <c r="AI219" s="30">
        <v>0</v>
      </c>
      <c r="AJ219" s="13">
        <v>0</v>
      </c>
      <c r="AK219" s="28">
        <v>0</v>
      </c>
      <c r="AL219" s="30">
        <v>0</v>
      </c>
      <c r="AM219" s="30">
        <v>0</v>
      </c>
      <c r="AN219" s="31">
        <v>23</v>
      </c>
      <c r="AO219" s="13">
        <v>28</v>
      </c>
      <c r="AP219" s="30">
        <v>383</v>
      </c>
      <c r="AQ219" s="13">
        <v>526</v>
      </c>
      <c r="AR219" s="30">
        <v>0</v>
      </c>
      <c r="AS219" s="30">
        <v>20</v>
      </c>
      <c r="AT219" s="30">
        <v>412</v>
      </c>
      <c r="AU219" s="13">
        <v>78</v>
      </c>
      <c r="AV219" s="13">
        <v>0</v>
      </c>
      <c r="AW219" s="30">
        <v>0</v>
      </c>
      <c r="AX219" s="30">
        <f t="shared" si="51"/>
        <v>0</v>
      </c>
      <c r="AY219" s="30">
        <v>0</v>
      </c>
      <c r="AZ219" s="30">
        <f t="shared" si="52"/>
        <v>0</v>
      </c>
      <c r="BA219" s="30">
        <v>0</v>
      </c>
      <c r="BB219" s="30">
        <v>0</v>
      </c>
      <c r="BC219" s="30">
        <v>0</v>
      </c>
      <c r="BD219" s="30">
        <v>2</v>
      </c>
      <c r="BE219" s="13">
        <v>5</v>
      </c>
      <c r="BF219" s="28">
        <v>0</v>
      </c>
      <c r="BG219" s="13">
        <v>0</v>
      </c>
      <c r="BH219" s="13">
        <v>77</v>
      </c>
      <c r="BI219" s="13">
        <v>0</v>
      </c>
      <c r="BJ219" s="13">
        <v>183</v>
      </c>
      <c r="BK219" s="3"/>
    </row>
    <row r="220" spans="1:63" x14ac:dyDescent="0.2">
      <c r="A220" s="8">
        <v>6808</v>
      </c>
      <c r="B220" s="8" t="s">
        <v>264</v>
      </c>
      <c r="C220" s="30">
        <v>8</v>
      </c>
      <c r="D220" s="28">
        <v>4</v>
      </c>
      <c r="E220" s="30">
        <v>5</v>
      </c>
      <c r="F220" s="30">
        <v>0</v>
      </c>
      <c r="G220" s="30">
        <v>57</v>
      </c>
      <c r="H220" s="30">
        <v>41</v>
      </c>
      <c r="I220" s="30">
        <v>0</v>
      </c>
      <c r="J220" s="30">
        <v>0</v>
      </c>
      <c r="K220" s="30">
        <v>0</v>
      </c>
      <c r="L220" s="30">
        <v>0</v>
      </c>
      <c r="M220" s="28">
        <v>4</v>
      </c>
      <c r="N220" s="30">
        <v>18</v>
      </c>
      <c r="O220" s="30">
        <v>165</v>
      </c>
      <c r="P220" s="30">
        <v>0</v>
      </c>
      <c r="Q220" s="13">
        <v>0</v>
      </c>
      <c r="R220" s="28">
        <v>0</v>
      </c>
      <c r="S220" s="30">
        <v>0</v>
      </c>
      <c r="T220" s="13">
        <v>0</v>
      </c>
      <c r="U220" s="28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13">
        <v>0</v>
      </c>
      <c r="AC220" s="30">
        <v>0</v>
      </c>
      <c r="AD220" s="30">
        <v>0</v>
      </c>
      <c r="AE220" s="30">
        <v>2</v>
      </c>
      <c r="AF220" s="28">
        <v>0</v>
      </c>
      <c r="AG220" s="28">
        <v>0</v>
      </c>
      <c r="AH220" s="30">
        <v>0</v>
      </c>
      <c r="AI220" s="30">
        <v>0</v>
      </c>
      <c r="AJ220" s="13">
        <v>0</v>
      </c>
      <c r="AK220" s="28">
        <v>0</v>
      </c>
      <c r="AL220" s="30">
        <v>0</v>
      </c>
      <c r="AM220" s="30">
        <v>0</v>
      </c>
      <c r="AN220" s="31">
        <v>2</v>
      </c>
      <c r="AO220" s="13">
        <v>2</v>
      </c>
      <c r="AP220" s="30">
        <v>128</v>
      </c>
      <c r="AQ220" s="13">
        <v>165</v>
      </c>
      <c r="AR220" s="30">
        <v>0</v>
      </c>
      <c r="AS220" s="30">
        <v>2</v>
      </c>
      <c r="AT220" s="30">
        <v>49</v>
      </c>
      <c r="AU220" s="13">
        <v>0</v>
      </c>
      <c r="AV220" s="13">
        <v>0</v>
      </c>
      <c r="AW220" s="30">
        <v>0</v>
      </c>
      <c r="AX220" s="30">
        <f t="shared" si="51"/>
        <v>0</v>
      </c>
      <c r="AY220" s="30">
        <v>0</v>
      </c>
      <c r="AZ220" s="30">
        <f t="shared" si="52"/>
        <v>0</v>
      </c>
      <c r="BA220" s="30">
        <v>0</v>
      </c>
      <c r="BB220" s="30">
        <v>0</v>
      </c>
      <c r="BC220" s="30">
        <v>0</v>
      </c>
      <c r="BD220" s="30">
        <v>0</v>
      </c>
      <c r="BE220" s="13">
        <v>0</v>
      </c>
      <c r="BF220" s="28">
        <v>0</v>
      </c>
      <c r="BG220" s="13">
        <v>0</v>
      </c>
      <c r="BH220" s="13">
        <v>0</v>
      </c>
      <c r="BI220" s="13">
        <v>0</v>
      </c>
      <c r="BJ220" s="13">
        <v>68</v>
      </c>
      <c r="BK220" s="3"/>
    </row>
    <row r="221" spans="1:63" s="35" customFormat="1" x14ac:dyDescent="0.2">
      <c r="A221" s="32">
        <v>6898</v>
      </c>
      <c r="B221" s="32"/>
      <c r="C221" s="33"/>
      <c r="D221" s="34">
        <f t="shared" ref="D221:AG221" si="59">SUM(D213:D220)</f>
        <v>34</v>
      </c>
      <c r="E221" s="34">
        <f t="shared" si="59"/>
        <v>242</v>
      </c>
      <c r="F221" s="34">
        <f>SUM(F213:F220)</f>
        <v>217</v>
      </c>
      <c r="G221" s="34">
        <f t="shared" si="59"/>
        <v>2756</v>
      </c>
      <c r="H221" s="34">
        <f t="shared" si="59"/>
        <v>2789</v>
      </c>
      <c r="I221" s="34">
        <f t="shared" si="59"/>
        <v>9</v>
      </c>
      <c r="J221" s="34">
        <f t="shared" si="59"/>
        <v>123</v>
      </c>
      <c r="K221" s="34">
        <f t="shared" si="59"/>
        <v>1</v>
      </c>
      <c r="L221" s="34">
        <f t="shared" si="59"/>
        <v>17</v>
      </c>
      <c r="M221" s="34">
        <f t="shared" si="59"/>
        <v>51</v>
      </c>
      <c r="N221" s="34">
        <f t="shared" si="59"/>
        <v>708</v>
      </c>
      <c r="O221" s="34">
        <f t="shared" si="59"/>
        <v>14367</v>
      </c>
      <c r="P221" s="34">
        <f t="shared" si="59"/>
        <v>0</v>
      </c>
      <c r="Q221" s="34">
        <f t="shared" si="59"/>
        <v>0</v>
      </c>
      <c r="R221" s="34">
        <f t="shared" si="59"/>
        <v>0</v>
      </c>
      <c r="S221" s="34">
        <f t="shared" si="59"/>
        <v>0</v>
      </c>
      <c r="T221" s="34">
        <f t="shared" si="59"/>
        <v>0</v>
      </c>
      <c r="U221" s="34">
        <f t="shared" si="59"/>
        <v>3</v>
      </c>
      <c r="V221" s="34">
        <f t="shared" si="59"/>
        <v>34</v>
      </c>
      <c r="W221" s="34">
        <f t="shared" si="59"/>
        <v>0</v>
      </c>
      <c r="X221" s="34">
        <f t="shared" si="59"/>
        <v>228</v>
      </c>
      <c r="Y221" s="34">
        <f t="shared" si="59"/>
        <v>168</v>
      </c>
      <c r="Z221" s="34">
        <f t="shared" si="59"/>
        <v>54</v>
      </c>
      <c r="AA221" s="34">
        <f t="shared" si="59"/>
        <v>0</v>
      </c>
      <c r="AB221" s="34">
        <f t="shared" si="59"/>
        <v>114</v>
      </c>
      <c r="AC221" s="34">
        <f t="shared" si="59"/>
        <v>0</v>
      </c>
      <c r="AD221" s="34">
        <f t="shared" si="59"/>
        <v>16</v>
      </c>
      <c r="AE221" s="34">
        <f t="shared" si="59"/>
        <v>67</v>
      </c>
      <c r="AF221" s="34">
        <f t="shared" si="59"/>
        <v>151</v>
      </c>
      <c r="AG221" s="34">
        <f t="shared" si="59"/>
        <v>1</v>
      </c>
      <c r="AH221" s="34">
        <f t="shared" ref="AH221:BI221" si="60">SUM(AH213:AH220)</f>
        <v>7</v>
      </c>
      <c r="AI221" s="34">
        <f t="shared" si="60"/>
        <v>48</v>
      </c>
      <c r="AJ221" s="34">
        <f t="shared" si="60"/>
        <v>0</v>
      </c>
      <c r="AK221" s="34">
        <f t="shared" si="60"/>
        <v>1</v>
      </c>
      <c r="AL221" s="34">
        <f t="shared" si="60"/>
        <v>8</v>
      </c>
      <c r="AM221" s="34">
        <f t="shared" si="60"/>
        <v>174</v>
      </c>
      <c r="AN221" s="34">
        <f t="shared" si="60"/>
        <v>280</v>
      </c>
      <c r="AO221" s="34">
        <f t="shared" si="60"/>
        <v>505</v>
      </c>
      <c r="AP221" s="34">
        <f t="shared" si="60"/>
        <v>9250</v>
      </c>
      <c r="AQ221" s="34">
        <f t="shared" si="60"/>
        <v>14977</v>
      </c>
      <c r="AR221" s="34">
        <f t="shared" si="60"/>
        <v>11</v>
      </c>
      <c r="AS221" s="34">
        <f t="shared" si="60"/>
        <v>276</v>
      </c>
      <c r="AT221" s="34">
        <f t="shared" si="60"/>
        <v>5958</v>
      </c>
      <c r="AU221" s="34">
        <f t="shared" si="60"/>
        <v>3341</v>
      </c>
      <c r="AV221" s="34">
        <f t="shared" si="60"/>
        <v>510</v>
      </c>
      <c r="AW221" s="34">
        <f t="shared" si="60"/>
        <v>17</v>
      </c>
      <c r="AX221" s="34">
        <f t="shared" si="60"/>
        <v>8.5</v>
      </c>
      <c r="AY221" s="34">
        <f>SUM(AY213:AY220)</f>
        <v>97</v>
      </c>
      <c r="AZ221" s="34">
        <f>SUM(AZ213:AZ220)</f>
        <v>48.5</v>
      </c>
      <c r="BA221" s="34">
        <f t="shared" si="60"/>
        <v>0</v>
      </c>
      <c r="BB221" s="34">
        <f t="shared" si="60"/>
        <v>3</v>
      </c>
      <c r="BC221" s="34">
        <f t="shared" si="60"/>
        <v>2</v>
      </c>
      <c r="BD221" s="34">
        <f t="shared" si="60"/>
        <v>5</v>
      </c>
      <c r="BE221" s="34">
        <f t="shared" si="60"/>
        <v>10</v>
      </c>
      <c r="BF221" s="34">
        <f>SUM(BF213:BF220)</f>
        <v>44</v>
      </c>
      <c r="BG221" s="34">
        <f t="shared" si="60"/>
        <v>639</v>
      </c>
      <c r="BH221" s="34">
        <f t="shared" si="60"/>
        <v>3190</v>
      </c>
      <c r="BI221" s="34">
        <f t="shared" si="60"/>
        <v>0</v>
      </c>
      <c r="BJ221" s="34">
        <f t="shared" ref="BJ221" si="61">SUM(BJ213:BJ220)</f>
        <v>4146</v>
      </c>
    </row>
    <row r="222" spans="1:63" x14ac:dyDescent="0.2">
      <c r="A222" s="7">
        <v>6899</v>
      </c>
      <c r="B222" s="7" t="s">
        <v>265</v>
      </c>
      <c r="C222" s="30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30">
        <f t="shared" si="51"/>
        <v>0</v>
      </c>
      <c r="AY222" s="28"/>
      <c r="AZ222" s="30">
        <f t="shared" si="52"/>
        <v>0</v>
      </c>
      <c r="BA222" s="28"/>
      <c r="BB222" s="28"/>
      <c r="BC222" s="28"/>
      <c r="BD222" s="28"/>
      <c r="BE222" s="28"/>
      <c r="BF222" s="28"/>
      <c r="BG222" s="28"/>
      <c r="BH222" s="28"/>
      <c r="BI222" s="28"/>
      <c r="BJ222" s="13">
        <v>0</v>
      </c>
      <c r="BK222" s="3"/>
    </row>
    <row r="223" spans="1:63" x14ac:dyDescent="0.2">
      <c r="A223" s="8">
        <v>6901</v>
      </c>
      <c r="B223" s="8" t="s">
        <v>266</v>
      </c>
      <c r="C223" s="30">
        <v>7</v>
      </c>
      <c r="D223" s="28">
        <v>1</v>
      </c>
      <c r="E223" s="30">
        <v>4</v>
      </c>
      <c r="F223" s="30">
        <v>0</v>
      </c>
      <c r="G223" s="30">
        <v>41</v>
      </c>
      <c r="H223" s="30">
        <v>30</v>
      </c>
      <c r="I223" s="30">
        <v>0</v>
      </c>
      <c r="J223" s="30">
        <v>0</v>
      </c>
      <c r="K223" s="30">
        <v>0</v>
      </c>
      <c r="L223" s="30">
        <v>0</v>
      </c>
      <c r="M223" s="28">
        <v>1</v>
      </c>
      <c r="N223" s="30">
        <v>7</v>
      </c>
      <c r="O223" s="30">
        <v>113</v>
      </c>
      <c r="P223" s="30">
        <v>0</v>
      </c>
      <c r="Q223" s="13">
        <v>0</v>
      </c>
      <c r="R223" s="28">
        <v>0</v>
      </c>
      <c r="S223" s="30">
        <v>0</v>
      </c>
      <c r="T223" s="13">
        <v>0</v>
      </c>
      <c r="U223" s="28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13">
        <v>0</v>
      </c>
      <c r="AC223" s="30">
        <v>0</v>
      </c>
      <c r="AD223" s="30">
        <v>0</v>
      </c>
      <c r="AE223" s="30">
        <v>0</v>
      </c>
      <c r="AF223" s="28">
        <v>0</v>
      </c>
      <c r="AG223" s="28">
        <v>0</v>
      </c>
      <c r="AH223" s="30">
        <v>0</v>
      </c>
      <c r="AI223" s="30">
        <v>0</v>
      </c>
      <c r="AJ223" s="13">
        <v>0</v>
      </c>
      <c r="AK223" s="28">
        <v>0</v>
      </c>
      <c r="AL223" s="30">
        <v>0</v>
      </c>
      <c r="AM223" s="30">
        <v>0</v>
      </c>
      <c r="AN223" s="31">
        <v>20</v>
      </c>
      <c r="AO223" s="13">
        <v>20</v>
      </c>
      <c r="AP223" s="30">
        <v>96</v>
      </c>
      <c r="AQ223" s="13">
        <v>113</v>
      </c>
      <c r="AR223" s="30">
        <v>0</v>
      </c>
      <c r="AS223" s="30">
        <v>5</v>
      </c>
      <c r="AT223" s="30">
        <v>109</v>
      </c>
      <c r="AU223" s="13">
        <v>0</v>
      </c>
      <c r="AV223" s="13">
        <v>0</v>
      </c>
      <c r="AW223" s="30">
        <v>0</v>
      </c>
      <c r="AX223" s="30">
        <f t="shared" si="51"/>
        <v>0</v>
      </c>
      <c r="AY223" s="30">
        <v>0</v>
      </c>
      <c r="AZ223" s="30">
        <f t="shared" si="52"/>
        <v>0</v>
      </c>
      <c r="BA223" s="30">
        <v>0</v>
      </c>
      <c r="BB223" s="30">
        <v>0</v>
      </c>
      <c r="BC223" s="30">
        <v>0</v>
      </c>
      <c r="BD223" s="30">
        <v>0</v>
      </c>
      <c r="BE223" s="13">
        <v>0</v>
      </c>
      <c r="BF223" s="28">
        <v>0</v>
      </c>
      <c r="BG223" s="13">
        <v>0</v>
      </c>
      <c r="BH223" s="13">
        <v>0</v>
      </c>
      <c r="BI223" s="13">
        <v>0</v>
      </c>
      <c r="BJ223" s="13">
        <v>50</v>
      </c>
      <c r="BK223" s="3"/>
    </row>
    <row r="224" spans="1:63" x14ac:dyDescent="0.2">
      <c r="A224" s="8">
        <v>6902</v>
      </c>
      <c r="B224" s="8" t="s">
        <v>267</v>
      </c>
      <c r="C224" s="30">
        <v>8</v>
      </c>
      <c r="D224" s="28">
        <v>1</v>
      </c>
      <c r="E224" s="30">
        <v>16</v>
      </c>
      <c r="F224" s="30">
        <v>0</v>
      </c>
      <c r="G224" s="30">
        <v>141</v>
      </c>
      <c r="H224" s="30">
        <v>130</v>
      </c>
      <c r="I224" s="30">
        <v>0</v>
      </c>
      <c r="J224" s="30">
        <v>0</v>
      </c>
      <c r="K224" s="30">
        <v>0</v>
      </c>
      <c r="L224" s="30">
        <v>0</v>
      </c>
      <c r="M224" s="28">
        <v>4</v>
      </c>
      <c r="N224" s="30">
        <v>43</v>
      </c>
      <c r="O224" s="30">
        <v>626</v>
      </c>
      <c r="P224" s="30">
        <v>0</v>
      </c>
      <c r="Q224" s="13">
        <v>0</v>
      </c>
      <c r="R224" s="28">
        <v>0</v>
      </c>
      <c r="S224" s="30">
        <v>0</v>
      </c>
      <c r="T224" s="13">
        <v>0</v>
      </c>
      <c r="U224" s="28">
        <v>0</v>
      </c>
      <c r="V224" s="30">
        <v>2</v>
      </c>
      <c r="W224" s="30">
        <v>0</v>
      </c>
      <c r="X224" s="30">
        <v>34</v>
      </c>
      <c r="Y224" s="30">
        <v>0</v>
      </c>
      <c r="Z224" s="30">
        <v>0</v>
      </c>
      <c r="AA224" s="30">
        <v>0</v>
      </c>
      <c r="AB224" s="13">
        <v>0</v>
      </c>
      <c r="AC224" s="30">
        <v>0</v>
      </c>
      <c r="AD224" s="30">
        <v>0</v>
      </c>
      <c r="AE224" s="30">
        <v>0</v>
      </c>
      <c r="AF224" s="28">
        <v>20</v>
      </c>
      <c r="AG224" s="28">
        <v>0</v>
      </c>
      <c r="AH224" s="30">
        <v>0</v>
      </c>
      <c r="AI224" s="30">
        <v>0</v>
      </c>
      <c r="AJ224" s="13">
        <v>0</v>
      </c>
      <c r="AK224" s="28">
        <v>0</v>
      </c>
      <c r="AL224" s="30">
        <v>0</v>
      </c>
      <c r="AM224" s="30">
        <v>0</v>
      </c>
      <c r="AN224" s="31">
        <v>24</v>
      </c>
      <c r="AO224" s="13">
        <v>32</v>
      </c>
      <c r="AP224" s="30">
        <v>385</v>
      </c>
      <c r="AQ224" s="13">
        <v>660</v>
      </c>
      <c r="AR224" s="30">
        <v>0</v>
      </c>
      <c r="AS224" s="30">
        <v>18</v>
      </c>
      <c r="AT224" s="30">
        <v>436</v>
      </c>
      <c r="AU224" s="13">
        <v>152</v>
      </c>
      <c r="AV224" s="13">
        <v>34</v>
      </c>
      <c r="AW224" s="30">
        <v>0</v>
      </c>
      <c r="AX224" s="30">
        <f t="shared" si="51"/>
        <v>0</v>
      </c>
      <c r="AY224" s="30">
        <v>0</v>
      </c>
      <c r="AZ224" s="30">
        <f t="shared" si="52"/>
        <v>0</v>
      </c>
      <c r="BA224" s="30">
        <v>0</v>
      </c>
      <c r="BB224" s="30">
        <v>0</v>
      </c>
      <c r="BC224" s="30">
        <v>0</v>
      </c>
      <c r="BD224" s="30">
        <v>0</v>
      </c>
      <c r="BE224" s="13">
        <v>0</v>
      </c>
      <c r="BF224" s="28">
        <v>0</v>
      </c>
      <c r="BG224" s="13">
        <v>52</v>
      </c>
      <c r="BH224" s="13">
        <v>134</v>
      </c>
      <c r="BI224" s="13">
        <v>0</v>
      </c>
      <c r="BJ224" s="13">
        <v>200</v>
      </c>
      <c r="BK224" s="3"/>
    </row>
    <row r="225" spans="1:63" x14ac:dyDescent="0.2">
      <c r="A225" s="8">
        <v>6903</v>
      </c>
      <c r="B225" s="8" t="s">
        <v>268</v>
      </c>
      <c r="C225" s="30">
        <v>6</v>
      </c>
      <c r="D225" s="28">
        <v>6</v>
      </c>
      <c r="E225" s="30">
        <v>42</v>
      </c>
      <c r="F225" s="30">
        <v>49</v>
      </c>
      <c r="G225" s="30">
        <v>440</v>
      </c>
      <c r="H225" s="30">
        <v>354</v>
      </c>
      <c r="I225" s="30">
        <v>3</v>
      </c>
      <c r="J225" s="30">
        <v>48</v>
      </c>
      <c r="K225" s="30">
        <v>0</v>
      </c>
      <c r="L225" s="30">
        <v>0</v>
      </c>
      <c r="M225" s="28">
        <v>10</v>
      </c>
      <c r="N225" s="30">
        <v>117</v>
      </c>
      <c r="O225" s="30">
        <v>2259</v>
      </c>
      <c r="P225" s="30">
        <v>0</v>
      </c>
      <c r="Q225" s="13">
        <v>0</v>
      </c>
      <c r="R225" s="28">
        <v>0</v>
      </c>
      <c r="S225" s="30">
        <v>0</v>
      </c>
      <c r="T225" s="13">
        <v>0</v>
      </c>
      <c r="U225" s="28">
        <v>0</v>
      </c>
      <c r="V225" s="30">
        <v>5</v>
      </c>
      <c r="W225" s="30">
        <v>0</v>
      </c>
      <c r="X225" s="30">
        <v>0</v>
      </c>
      <c r="Y225" s="30">
        <v>0</v>
      </c>
      <c r="Z225" s="30">
        <v>34</v>
      </c>
      <c r="AA225" s="30">
        <v>56</v>
      </c>
      <c r="AB225" s="13">
        <v>0</v>
      </c>
      <c r="AC225" s="30">
        <v>0</v>
      </c>
      <c r="AD225" s="30">
        <v>0</v>
      </c>
      <c r="AE225" s="30">
        <v>8</v>
      </c>
      <c r="AF225" s="28">
        <v>34</v>
      </c>
      <c r="AG225" s="28">
        <v>0</v>
      </c>
      <c r="AH225" s="30">
        <v>0</v>
      </c>
      <c r="AI225" s="30">
        <v>0</v>
      </c>
      <c r="AJ225" s="13">
        <v>0</v>
      </c>
      <c r="AK225" s="28">
        <v>0</v>
      </c>
      <c r="AL225" s="30">
        <v>0</v>
      </c>
      <c r="AM225" s="30">
        <v>0</v>
      </c>
      <c r="AN225" s="31">
        <v>21</v>
      </c>
      <c r="AO225" s="13">
        <v>67</v>
      </c>
      <c r="AP225" s="30">
        <v>1422</v>
      </c>
      <c r="AQ225" s="13">
        <v>2349</v>
      </c>
      <c r="AR225" s="30">
        <v>0</v>
      </c>
      <c r="AS225" s="30">
        <v>60</v>
      </c>
      <c r="AT225" s="30">
        <v>1316</v>
      </c>
      <c r="AU225" s="13">
        <v>568</v>
      </c>
      <c r="AV225" s="13">
        <v>0</v>
      </c>
      <c r="AW225" s="30">
        <v>0</v>
      </c>
      <c r="AX225" s="30">
        <f t="shared" si="51"/>
        <v>0</v>
      </c>
      <c r="AY225" s="30">
        <v>0</v>
      </c>
      <c r="AZ225" s="30">
        <f t="shared" si="52"/>
        <v>0</v>
      </c>
      <c r="BA225" s="30">
        <v>0</v>
      </c>
      <c r="BB225" s="30">
        <v>0</v>
      </c>
      <c r="BC225" s="30">
        <v>2</v>
      </c>
      <c r="BD225" s="30">
        <v>10</v>
      </c>
      <c r="BE225" s="13">
        <v>5</v>
      </c>
      <c r="BF225" s="28">
        <v>0</v>
      </c>
      <c r="BG225" s="13">
        <v>165</v>
      </c>
      <c r="BH225" s="13">
        <v>402</v>
      </c>
      <c r="BI225" s="13">
        <v>0</v>
      </c>
      <c r="BJ225" s="13">
        <v>575</v>
      </c>
      <c r="BK225" s="3"/>
    </row>
    <row r="226" spans="1:63" x14ac:dyDescent="0.2">
      <c r="A226" s="8">
        <v>6904</v>
      </c>
      <c r="B226" s="8" t="s">
        <v>269</v>
      </c>
      <c r="C226" s="30">
        <v>8</v>
      </c>
      <c r="D226" s="28">
        <v>1</v>
      </c>
      <c r="E226" s="30">
        <v>7</v>
      </c>
      <c r="F226" s="30">
        <v>0</v>
      </c>
      <c r="G226" s="30">
        <v>80</v>
      </c>
      <c r="H226" s="30">
        <v>79</v>
      </c>
      <c r="I226" s="30">
        <v>4</v>
      </c>
      <c r="J226" s="30">
        <v>64</v>
      </c>
      <c r="K226" s="30">
        <v>0</v>
      </c>
      <c r="L226" s="30">
        <v>0</v>
      </c>
      <c r="M226" s="28">
        <v>3</v>
      </c>
      <c r="N226" s="30">
        <v>27</v>
      </c>
      <c r="O226" s="30">
        <v>479</v>
      </c>
      <c r="P226" s="30">
        <v>0</v>
      </c>
      <c r="Q226" s="13">
        <v>0</v>
      </c>
      <c r="R226" s="28">
        <v>0</v>
      </c>
      <c r="S226" s="30">
        <v>0</v>
      </c>
      <c r="T226" s="13">
        <v>0</v>
      </c>
      <c r="U226" s="28">
        <v>1</v>
      </c>
      <c r="V226" s="30">
        <v>11</v>
      </c>
      <c r="W226" s="30">
        <v>66</v>
      </c>
      <c r="X226" s="30">
        <v>156</v>
      </c>
      <c r="Y226" s="30">
        <v>0</v>
      </c>
      <c r="Z226" s="30">
        <v>22</v>
      </c>
      <c r="AA226" s="30">
        <v>0</v>
      </c>
      <c r="AB226" s="13">
        <v>0</v>
      </c>
      <c r="AC226" s="30">
        <v>0</v>
      </c>
      <c r="AD226" s="30">
        <v>27</v>
      </c>
      <c r="AE226" s="30">
        <v>3</v>
      </c>
      <c r="AF226" s="28">
        <v>41</v>
      </c>
      <c r="AG226" s="28">
        <v>0</v>
      </c>
      <c r="AH226" s="30">
        <v>0</v>
      </c>
      <c r="AI226" s="30">
        <v>0</v>
      </c>
      <c r="AJ226" s="13">
        <v>0</v>
      </c>
      <c r="AK226" s="28">
        <v>0</v>
      </c>
      <c r="AL226" s="30">
        <v>2</v>
      </c>
      <c r="AM226" s="30">
        <v>44</v>
      </c>
      <c r="AN226" s="31">
        <v>0</v>
      </c>
      <c r="AO226" s="13">
        <v>31</v>
      </c>
      <c r="AP226" s="30">
        <v>411</v>
      </c>
      <c r="AQ226" s="13">
        <v>723</v>
      </c>
      <c r="AR226" s="30">
        <v>0</v>
      </c>
      <c r="AS226" s="30">
        <v>16</v>
      </c>
      <c r="AT226" s="30">
        <v>400</v>
      </c>
      <c r="AU226" s="13">
        <v>22</v>
      </c>
      <c r="AV226" s="13">
        <v>222</v>
      </c>
      <c r="AW226" s="30">
        <v>0</v>
      </c>
      <c r="AX226" s="30">
        <f t="shared" si="51"/>
        <v>0</v>
      </c>
      <c r="AY226" s="30">
        <v>49</v>
      </c>
      <c r="AZ226" s="30">
        <f t="shared" si="52"/>
        <v>24.5</v>
      </c>
      <c r="BA226" s="30">
        <v>2</v>
      </c>
      <c r="BB226" s="30">
        <v>0</v>
      </c>
      <c r="BC226" s="30">
        <v>1</v>
      </c>
      <c r="BD226" s="30">
        <v>0</v>
      </c>
      <c r="BE226" s="13">
        <v>4</v>
      </c>
      <c r="BF226" s="28">
        <v>0</v>
      </c>
      <c r="BG226" s="13">
        <v>244</v>
      </c>
      <c r="BH226" s="13">
        <v>0</v>
      </c>
      <c r="BI226" s="13">
        <v>0</v>
      </c>
      <c r="BJ226" s="13">
        <v>127</v>
      </c>
      <c r="BK226" s="3"/>
    </row>
    <row r="227" spans="1:63" x14ac:dyDescent="0.2">
      <c r="A227" s="8">
        <v>6905</v>
      </c>
      <c r="B227" s="8" t="s">
        <v>270</v>
      </c>
      <c r="C227" s="30">
        <v>3</v>
      </c>
      <c r="D227" s="28">
        <v>9</v>
      </c>
      <c r="E227" s="30">
        <v>47</v>
      </c>
      <c r="F227" s="30">
        <v>44</v>
      </c>
      <c r="G227" s="30">
        <v>676</v>
      </c>
      <c r="H227" s="30">
        <v>606</v>
      </c>
      <c r="I227" s="30">
        <v>0</v>
      </c>
      <c r="J227" s="30">
        <v>0</v>
      </c>
      <c r="K227" s="30">
        <v>0</v>
      </c>
      <c r="L227" s="30">
        <v>0</v>
      </c>
      <c r="M227" s="28">
        <v>9</v>
      </c>
      <c r="N227" s="30">
        <v>134</v>
      </c>
      <c r="O227" s="30">
        <v>2891</v>
      </c>
      <c r="P227" s="30">
        <v>0</v>
      </c>
      <c r="Q227" s="13">
        <v>0</v>
      </c>
      <c r="R227" s="28">
        <v>1</v>
      </c>
      <c r="S227" s="30">
        <v>8</v>
      </c>
      <c r="T227" s="13">
        <v>161</v>
      </c>
      <c r="U227" s="28">
        <v>1</v>
      </c>
      <c r="V227" s="30">
        <v>8</v>
      </c>
      <c r="W227" s="30">
        <v>0</v>
      </c>
      <c r="X227" s="30">
        <v>117</v>
      </c>
      <c r="Y227" s="30">
        <v>55</v>
      </c>
      <c r="Z227" s="30">
        <v>0</v>
      </c>
      <c r="AA227" s="30">
        <v>0</v>
      </c>
      <c r="AB227" s="13">
        <v>0</v>
      </c>
      <c r="AC227" s="30">
        <v>0</v>
      </c>
      <c r="AD227" s="30">
        <v>91</v>
      </c>
      <c r="AE227" s="30">
        <v>5</v>
      </c>
      <c r="AF227" s="28">
        <v>52</v>
      </c>
      <c r="AG227" s="28">
        <v>0</v>
      </c>
      <c r="AH227" s="30">
        <v>0</v>
      </c>
      <c r="AI227" s="30">
        <v>0</v>
      </c>
      <c r="AJ227" s="13">
        <v>0</v>
      </c>
      <c r="AK227" s="28">
        <v>1</v>
      </c>
      <c r="AL227" s="30">
        <v>9</v>
      </c>
      <c r="AM227" s="30">
        <v>216</v>
      </c>
      <c r="AN227" s="31">
        <v>185</v>
      </c>
      <c r="AO227" s="13">
        <v>201</v>
      </c>
      <c r="AP227" s="30">
        <v>1859</v>
      </c>
      <c r="AQ227" s="13">
        <v>3224</v>
      </c>
      <c r="AR227" s="30">
        <v>18</v>
      </c>
      <c r="AS227" s="30">
        <v>68</v>
      </c>
      <c r="AT227" s="30">
        <v>1497</v>
      </c>
      <c r="AU227" s="13">
        <v>857</v>
      </c>
      <c r="AV227" s="13">
        <v>172</v>
      </c>
      <c r="AW227" s="30">
        <v>0</v>
      </c>
      <c r="AX227" s="30">
        <f t="shared" si="51"/>
        <v>0</v>
      </c>
      <c r="AY227" s="30">
        <v>40</v>
      </c>
      <c r="AZ227" s="30">
        <f t="shared" si="52"/>
        <v>20</v>
      </c>
      <c r="BA227" s="30">
        <v>0</v>
      </c>
      <c r="BB227" s="30">
        <v>0</v>
      </c>
      <c r="BC227" s="30">
        <v>1</v>
      </c>
      <c r="BD227" s="30">
        <v>1</v>
      </c>
      <c r="BE227" s="13">
        <v>7</v>
      </c>
      <c r="BF227" s="28">
        <v>29</v>
      </c>
      <c r="BG227" s="13">
        <v>293</v>
      </c>
      <c r="BH227" s="13">
        <v>736</v>
      </c>
      <c r="BI227" s="13">
        <v>0</v>
      </c>
      <c r="BJ227" s="13">
        <v>913</v>
      </c>
      <c r="BK227" s="3"/>
    </row>
    <row r="228" spans="1:63" x14ac:dyDescent="0.2">
      <c r="A228" s="8">
        <v>6906</v>
      </c>
      <c r="B228" s="8" t="s">
        <v>271</v>
      </c>
      <c r="C228" s="30">
        <v>8</v>
      </c>
      <c r="D228" s="28">
        <v>2</v>
      </c>
      <c r="E228" s="30">
        <v>7</v>
      </c>
      <c r="F228" s="30">
        <v>0</v>
      </c>
      <c r="G228" s="30">
        <v>75</v>
      </c>
      <c r="H228" s="30">
        <v>63</v>
      </c>
      <c r="I228" s="30">
        <v>0</v>
      </c>
      <c r="J228" s="30">
        <v>0</v>
      </c>
      <c r="K228" s="30">
        <v>0</v>
      </c>
      <c r="L228" s="30">
        <v>0</v>
      </c>
      <c r="M228" s="28">
        <v>3</v>
      </c>
      <c r="N228" s="30">
        <v>18</v>
      </c>
      <c r="O228" s="30">
        <v>246</v>
      </c>
      <c r="P228" s="30">
        <v>0</v>
      </c>
      <c r="Q228" s="13">
        <v>0</v>
      </c>
      <c r="R228" s="28">
        <v>0</v>
      </c>
      <c r="S228" s="30">
        <v>0</v>
      </c>
      <c r="T228" s="13">
        <v>0</v>
      </c>
      <c r="U228" s="28">
        <v>1</v>
      </c>
      <c r="V228" s="30">
        <v>6</v>
      </c>
      <c r="W228" s="30">
        <v>0</v>
      </c>
      <c r="X228" s="30">
        <v>67</v>
      </c>
      <c r="Y228" s="30">
        <v>31</v>
      </c>
      <c r="Z228" s="30">
        <v>0</v>
      </c>
      <c r="AA228" s="30">
        <v>0</v>
      </c>
      <c r="AB228" s="13">
        <v>0</v>
      </c>
      <c r="AC228" s="30">
        <v>0</v>
      </c>
      <c r="AD228" s="30">
        <v>0</v>
      </c>
      <c r="AE228" s="30">
        <v>0</v>
      </c>
      <c r="AF228" s="28">
        <v>37</v>
      </c>
      <c r="AG228" s="28">
        <v>0</v>
      </c>
      <c r="AH228" s="30">
        <v>0</v>
      </c>
      <c r="AI228" s="30">
        <v>0</v>
      </c>
      <c r="AJ228" s="13">
        <v>0</v>
      </c>
      <c r="AK228" s="28">
        <v>0</v>
      </c>
      <c r="AL228" s="30">
        <v>2</v>
      </c>
      <c r="AM228" s="30">
        <v>30</v>
      </c>
      <c r="AN228" s="31">
        <v>9</v>
      </c>
      <c r="AO228" s="13">
        <v>14</v>
      </c>
      <c r="AP228" s="30">
        <v>206</v>
      </c>
      <c r="AQ228" s="13">
        <v>344</v>
      </c>
      <c r="AR228" s="30">
        <v>0</v>
      </c>
      <c r="AS228" s="30">
        <v>11</v>
      </c>
      <c r="AT228" s="30">
        <v>243</v>
      </c>
      <c r="AU228" s="13">
        <v>0</v>
      </c>
      <c r="AV228" s="13">
        <v>98</v>
      </c>
      <c r="AW228" s="30">
        <v>0</v>
      </c>
      <c r="AX228" s="30">
        <f t="shared" si="51"/>
        <v>0</v>
      </c>
      <c r="AY228" s="30">
        <v>37</v>
      </c>
      <c r="AZ228" s="30">
        <f t="shared" si="52"/>
        <v>18.5</v>
      </c>
      <c r="BA228" s="30">
        <v>1</v>
      </c>
      <c r="BB228" s="30">
        <v>0</v>
      </c>
      <c r="BC228" s="30">
        <v>0</v>
      </c>
      <c r="BD228" s="30">
        <v>0</v>
      </c>
      <c r="BE228" s="13">
        <v>2</v>
      </c>
      <c r="BF228" s="28">
        <v>0</v>
      </c>
      <c r="BG228" s="13">
        <v>98</v>
      </c>
      <c r="BH228" s="13">
        <v>0</v>
      </c>
      <c r="BI228" s="13">
        <v>0</v>
      </c>
      <c r="BJ228" s="13">
        <v>96</v>
      </c>
      <c r="BK228" s="3"/>
    </row>
    <row r="229" spans="1:63" x14ac:dyDescent="0.2">
      <c r="A229" s="8">
        <v>6907</v>
      </c>
      <c r="B229" s="8" t="s">
        <v>272</v>
      </c>
      <c r="C229" s="30">
        <v>6</v>
      </c>
      <c r="D229" s="28">
        <v>3</v>
      </c>
      <c r="E229" s="30">
        <v>17</v>
      </c>
      <c r="F229" s="30">
        <v>16</v>
      </c>
      <c r="G229" s="30">
        <v>211</v>
      </c>
      <c r="H229" s="30">
        <v>176</v>
      </c>
      <c r="I229" s="30">
        <v>0</v>
      </c>
      <c r="J229" s="30">
        <v>0</v>
      </c>
      <c r="K229" s="30">
        <v>0</v>
      </c>
      <c r="L229" s="30">
        <v>0</v>
      </c>
      <c r="M229" s="28">
        <v>4</v>
      </c>
      <c r="N229" s="30">
        <v>49</v>
      </c>
      <c r="O229" s="30">
        <v>867</v>
      </c>
      <c r="P229" s="30">
        <v>0</v>
      </c>
      <c r="Q229" s="13">
        <v>0</v>
      </c>
      <c r="R229" s="28">
        <v>0</v>
      </c>
      <c r="S229" s="30">
        <v>0</v>
      </c>
      <c r="T229" s="13">
        <v>0</v>
      </c>
      <c r="U229" s="28">
        <v>0</v>
      </c>
      <c r="V229" s="30">
        <v>10</v>
      </c>
      <c r="W229" s="30">
        <v>0</v>
      </c>
      <c r="X229" s="30">
        <v>0</v>
      </c>
      <c r="Y229" s="30">
        <v>93</v>
      </c>
      <c r="Z229" s="30">
        <v>0</v>
      </c>
      <c r="AA229" s="30">
        <v>103</v>
      </c>
      <c r="AB229" s="13">
        <v>0</v>
      </c>
      <c r="AC229" s="30">
        <v>0</v>
      </c>
      <c r="AD229" s="30">
        <v>0</v>
      </c>
      <c r="AE229" s="30">
        <v>0</v>
      </c>
      <c r="AF229" s="28">
        <v>25</v>
      </c>
      <c r="AG229" s="28">
        <v>0</v>
      </c>
      <c r="AH229" s="30">
        <v>0</v>
      </c>
      <c r="AI229" s="30">
        <v>0</v>
      </c>
      <c r="AJ229" s="13">
        <v>0</v>
      </c>
      <c r="AK229" s="28">
        <v>0</v>
      </c>
      <c r="AL229" s="30">
        <v>0</v>
      </c>
      <c r="AM229" s="30">
        <v>0</v>
      </c>
      <c r="AN229" s="31">
        <v>36</v>
      </c>
      <c r="AO229" s="13">
        <v>57</v>
      </c>
      <c r="AP229" s="30">
        <v>559</v>
      </c>
      <c r="AQ229" s="13">
        <v>1063</v>
      </c>
      <c r="AR229" s="30">
        <v>0</v>
      </c>
      <c r="AS229" s="30">
        <v>26</v>
      </c>
      <c r="AT229" s="30">
        <v>568</v>
      </c>
      <c r="AU229" s="13">
        <v>275</v>
      </c>
      <c r="AV229" s="13">
        <v>93</v>
      </c>
      <c r="AW229" s="30">
        <v>0</v>
      </c>
      <c r="AX229" s="30">
        <f t="shared" si="51"/>
        <v>0</v>
      </c>
      <c r="AY229" s="30">
        <v>0</v>
      </c>
      <c r="AZ229" s="30">
        <f t="shared" si="52"/>
        <v>0</v>
      </c>
      <c r="BA229" s="30">
        <v>0</v>
      </c>
      <c r="BB229" s="30">
        <v>0</v>
      </c>
      <c r="BC229" s="30">
        <v>0</v>
      </c>
      <c r="BD229" s="30">
        <v>0</v>
      </c>
      <c r="BE229" s="13">
        <v>4</v>
      </c>
      <c r="BF229" s="28">
        <v>0</v>
      </c>
      <c r="BG229" s="13">
        <v>196</v>
      </c>
      <c r="BH229" s="13">
        <v>172</v>
      </c>
      <c r="BI229" s="13">
        <v>0</v>
      </c>
      <c r="BJ229" s="13">
        <v>237</v>
      </c>
      <c r="BK229" s="3"/>
    </row>
    <row r="230" spans="1:63" s="35" customFormat="1" x14ac:dyDescent="0.2">
      <c r="A230" s="32">
        <v>6998</v>
      </c>
      <c r="B230" s="32"/>
      <c r="C230" s="33"/>
      <c r="D230" s="34">
        <f t="shared" ref="D230:AG230" si="62">SUM(D223:D229)</f>
        <v>23</v>
      </c>
      <c r="E230" s="34">
        <f t="shared" si="62"/>
        <v>140</v>
      </c>
      <c r="F230" s="34">
        <f>SUM(F223:F229)</f>
        <v>109</v>
      </c>
      <c r="G230" s="34">
        <f t="shared" si="62"/>
        <v>1664</v>
      </c>
      <c r="H230" s="34">
        <f t="shared" si="62"/>
        <v>1438</v>
      </c>
      <c r="I230" s="34">
        <f t="shared" si="62"/>
        <v>7</v>
      </c>
      <c r="J230" s="34">
        <f t="shared" si="62"/>
        <v>112</v>
      </c>
      <c r="K230" s="34">
        <f t="shared" si="62"/>
        <v>0</v>
      </c>
      <c r="L230" s="34">
        <f t="shared" si="62"/>
        <v>0</v>
      </c>
      <c r="M230" s="34">
        <f t="shared" si="62"/>
        <v>34</v>
      </c>
      <c r="N230" s="34">
        <f t="shared" si="62"/>
        <v>395</v>
      </c>
      <c r="O230" s="34">
        <f t="shared" si="62"/>
        <v>7481</v>
      </c>
      <c r="P230" s="34">
        <f t="shared" si="62"/>
        <v>0</v>
      </c>
      <c r="Q230" s="34">
        <f t="shared" si="62"/>
        <v>0</v>
      </c>
      <c r="R230" s="34">
        <f t="shared" si="62"/>
        <v>1</v>
      </c>
      <c r="S230" s="34">
        <f t="shared" si="62"/>
        <v>8</v>
      </c>
      <c r="T230" s="34">
        <f t="shared" si="62"/>
        <v>161</v>
      </c>
      <c r="U230" s="34">
        <f t="shared" si="62"/>
        <v>3</v>
      </c>
      <c r="V230" s="34">
        <f t="shared" si="62"/>
        <v>42</v>
      </c>
      <c r="W230" s="34">
        <f t="shared" si="62"/>
        <v>66</v>
      </c>
      <c r="X230" s="34">
        <f t="shared" si="62"/>
        <v>374</v>
      </c>
      <c r="Y230" s="34">
        <f t="shared" si="62"/>
        <v>179</v>
      </c>
      <c r="Z230" s="34">
        <f t="shared" si="62"/>
        <v>56</v>
      </c>
      <c r="AA230" s="34">
        <f t="shared" si="62"/>
        <v>159</v>
      </c>
      <c r="AB230" s="34">
        <f t="shared" si="62"/>
        <v>0</v>
      </c>
      <c r="AC230" s="34">
        <f t="shared" si="62"/>
        <v>0</v>
      </c>
      <c r="AD230" s="34">
        <f t="shared" si="62"/>
        <v>118</v>
      </c>
      <c r="AE230" s="34">
        <f t="shared" si="62"/>
        <v>16</v>
      </c>
      <c r="AF230" s="34">
        <f t="shared" si="62"/>
        <v>209</v>
      </c>
      <c r="AG230" s="34">
        <f t="shared" si="62"/>
        <v>0</v>
      </c>
      <c r="AH230" s="34">
        <f t="shared" ref="AH230:BI230" si="63">SUM(AH223:AH229)</f>
        <v>0</v>
      </c>
      <c r="AI230" s="34">
        <f t="shared" si="63"/>
        <v>0</v>
      </c>
      <c r="AJ230" s="34">
        <f t="shared" si="63"/>
        <v>0</v>
      </c>
      <c r="AK230" s="34">
        <f t="shared" si="63"/>
        <v>1</v>
      </c>
      <c r="AL230" s="34">
        <f t="shared" si="63"/>
        <v>13</v>
      </c>
      <c r="AM230" s="34">
        <f t="shared" si="63"/>
        <v>290</v>
      </c>
      <c r="AN230" s="34">
        <f t="shared" si="63"/>
        <v>295</v>
      </c>
      <c r="AO230" s="34">
        <f t="shared" si="63"/>
        <v>422</v>
      </c>
      <c r="AP230" s="34">
        <f t="shared" si="63"/>
        <v>4938</v>
      </c>
      <c r="AQ230" s="34">
        <f t="shared" si="63"/>
        <v>8476</v>
      </c>
      <c r="AR230" s="34">
        <f t="shared" si="63"/>
        <v>18</v>
      </c>
      <c r="AS230" s="34">
        <f t="shared" si="63"/>
        <v>204</v>
      </c>
      <c r="AT230" s="34">
        <f t="shared" si="63"/>
        <v>4569</v>
      </c>
      <c r="AU230" s="34">
        <f t="shared" si="63"/>
        <v>1874</v>
      </c>
      <c r="AV230" s="34">
        <f t="shared" si="63"/>
        <v>619</v>
      </c>
      <c r="AW230" s="34">
        <f t="shared" si="63"/>
        <v>0</v>
      </c>
      <c r="AX230" s="34">
        <f t="shared" si="63"/>
        <v>0</v>
      </c>
      <c r="AY230" s="34">
        <f>SUM(AY223:AY229)</f>
        <v>126</v>
      </c>
      <c r="AZ230" s="34">
        <f>SUM(AZ223:AZ229)</f>
        <v>63</v>
      </c>
      <c r="BA230" s="34">
        <f t="shared" si="63"/>
        <v>3</v>
      </c>
      <c r="BB230" s="34">
        <f t="shared" si="63"/>
        <v>0</v>
      </c>
      <c r="BC230" s="34">
        <f t="shared" si="63"/>
        <v>4</v>
      </c>
      <c r="BD230" s="34">
        <f t="shared" si="63"/>
        <v>11</v>
      </c>
      <c r="BE230" s="34">
        <f t="shared" si="63"/>
        <v>22</v>
      </c>
      <c r="BF230" s="34">
        <f>SUM(BF223:BF229)</f>
        <v>29</v>
      </c>
      <c r="BG230" s="34">
        <f t="shared" si="63"/>
        <v>1048</v>
      </c>
      <c r="BH230" s="34">
        <f t="shared" si="63"/>
        <v>1444</v>
      </c>
      <c r="BI230" s="34">
        <f t="shared" si="63"/>
        <v>0</v>
      </c>
      <c r="BJ230" s="34">
        <f t="shared" ref="BJ230" si="64">SUM(BJ223:BJ229)</f>
        <v>2198</v>
      </c>
    </row>
    <row r="231" spans="1:63" x14ac:dyDescent="0.2">
      <c r="A231" s="7">
        <v>6999</v>
      </c>
      <c r="B231" s="7" t="s">
        <v>273</v>
      </c>
      <c r="C231" s="30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30">
        <f t="shared" si="51"/>
        <v>0</v>
      </c>
      <c r="AY231" s="28"/>
      <c r="AZ231" s="30">
        <f t="shared" si="52"/>
        <v>0</v>
      </c>
      <c r="BA231" s="28"/>
      <c r="BB231" s="28"/>
      <c r="BC231" s="28"/>
      <c r="BD231" s="28"/>
      <c r="BE231" s="28"/>
      <c r="BF231" s="28"/>
      <c r="BG231" s="28"/>
      <c r="BH231" s="28"/>
      <c r="BI231" s="28"/>
      <c r="BJ231" s="13">
        <v>0</v>
      </c>
      <c r="BK231" s="3"/>
    </row>
    <row r="232" spans="1:63" x14ac:dyDescent="0.2">
      <c r="A232" s="8">
        <v>7001</v>
      </c>
      <c r="B232" s="8" t="s">
        <v>274</v>
      </c>
      <c r="C232" s="30">
        <v>7</v>
      </c>
      <c r="D232" s="28">
        <v>6</v>
      </c>
      <c r="E232" s="30">
        <v>17</v>
      </c>
      <c r="F232" s="30">
        <v>0</v>
      </c>
      <c r="G232" s="30">
        <v>167</v>
      </c>
      <c r="H232" s="30">
        <v>153</v>
      </c>
      <c r="I232" s="30">
        <v>5</v>
      </c>
      <c r="J232" s="30">
        <v>102</v>
      </c>
      <c r="K232" s="30">
        <v>0</v>
      </c>
      <c r="L232" s="30">
        <v>0</v>
      </c>
      <c r="M232" s="28">
        <v>10</v>
      </c>
      <c r="N232" s="30">
        <v>71</v>
      </c>
      <c r="O232" s="30">
        <v>1191</v>
      </c>
      <c r="P232" s="30">
        <v>0</v>
      </c>
      <c r="Q232" s="13">
        <v>0</v>
      </c>
      <c r="R232" s="28">
        <v>0</v>
      </c>
      <c r="S232" s="30">
        <v>0</v>
      </c>
      <c r="T232" s="13">
        <v>0</v>
      </c>
      <c r="U232" s="28">
        <v>0</v>
      </c>
      <c r="V232" s="30">
        <v>10</v>
      </c>
      <c r="W232" s="30">
        <v>0</v>
      </c>
      <c r="X232" s="30">
        <v>0</v>
      </c>
      <c r="Y232" s="30">
        <v>0</v>
      </c>
      <c r="Z232" s="30">
        <v>250</v>
      </c>
      <c r="AA232" s="30">
        <v>0</v>
      </c>
      <c r="AB232" s="13">
        <v>0</v>
      </c>
      <c r="AC232" s="30">
        <v>0</v>
      </c>
      <c r="AD232" s="30">
        <v>0</v>
      </c>
      <c r="AE232" s="30">
        <v>7</v>
      </c>
      <c r="AF232" s="28">
        <v>55</v>
      </c>
      <c r="AG232" s="28">
        <v>0</v>
      </c>
      <c r="AH232" s="30">
        <v>0</v>
      </c>
      <c r="AI232" s="30">
        <v>0</v>
      </c>
      <c r="AJ232" s="13">
        <v>0</v>
      </c>
      <c r="AK232" s="28">
        <v>0</v>
      </c>
      <c r="AL232" s="30">
        <v>0</v>
      </c>
      <c r="AM232" s="30">
        <v>0</v>
      </c>
      <c r="AN232" s="31">
        <v>12</v>
      </c>
      <c r="AO232" s="13">
        <v>28</v>
      </c>
      <c r="AP232" s="30">
        <v>858</v>
      </c>
      <c r="AQ232" s="13">
        <v>1441</v>
      </c>
      <c r="AR232" s="30">
        <v>0</v>
      </c>
      <c r="AS232" s="30">
        <v>32</v>
      </c>
      <c r="AT232" s="30">
        <v>653</v>
      </c>
      <c r="AU232" s="13">
        <v>340</v>
      </c>
      <c r="AV232" s="13">
        <v>0</v>
      </c>
      <c r="AW232" s="30">
        <v>0</v>
      </c>
      <c r="AX232" s="30">
        <f t="shared" si="51"/>
        <v>0</v>
      </c>
      <c r="AY232" s="30">
        <v>0</v>
      </c>
      <c r="AZ232" s="30">
        <f t="shared" si="52"/>
        <v>0</v>
      </c>
      <c r="BA232" s="30">
        <v>0</v>
      </c>
      <c r="BB232" s="30">
        <v>2</v>
      </c>
      <c r="BC232" s="30">
        <v>0</v>
      </c>
      <c r="BD232" s="30">
        <v>0</v>
      </c>
      <c r="BE232" s="13">
        <v>2</v>
      </c>
      <c r="BF232" s="28">
        <v>0</v>
      </c>
      <c r="BG232" s="13">
        <v>250</v>
      </c>
      <c r="BH232" s="13">
        <v>87</v>
      </c>
      <c r="BI232" s="13">
        <v>0</v>
      </c>
      <c r="BJ232" s="13">
        <v>235</v>
      </c>
      <c r="BK232" s="3"/>
    </row>
    <row r="233" spans="1:63" x14ac:dyDescent="0.2">
      <c r="A233" s="8">
        <v>7002</v>
      </c>
      <c r="B233" s="8" t="s">
        <v>275</v>
      </c>
      <c r="C233" s="30">
        <v>2</v>
      </c>
      <c r="D233" s="28">
        <v>21</v>
      </c>
      <c r="E233" s="30">
        <v>39</v>
      </c>
      <c r="F233" s="30">
        <v>9</v>
      </c>
      <c r="G233" s="30">
        <v>417</v>
      </c>
      <c r="H233" s="30">
        <v>379</v>
      </c>
      <c r="I233" s="30">
        <v>11</v>
      </c>
      <c r="J233" s="30">
        <v>208</v>
      </c>
      <c r="K233" s="30">
        <v>0</v>
      </c>
      <c r="L233" s="30">
        <v>0</v>
      </c>
      <c r="M233" s="28">
        <v>12</v>
      </c>
      <c r="N233" s="30">
        <v>133</v>
      </c>
      <c r="O233" s="30">
        <v>2752</v>
      </c>
      <c r="P233" s="30">
        <v>0</v>
      </c>
      <c r="Q233" s="13">
        <v>0</v>
      </c>
      <c r="R233" s="28">
        <v>0</v>
      </c>
      <c r="S233" s="30">
        <v>0</v>
      </c>
      <c r="T233" s="13">
        <v>0</v>
      </c>
      <c r="U233" s="28">
        <v>1</v>
      </c>
      <c r="V233" s="30">
        <v>17</v>
      </c>
      <c r="W233" s="30">
        <v>61</v>
      </c>
      <c r="X233" s="30">
        <v>194</v>
      </c>
      <c r="Y233" s="30">
        <v>50</v>
      </c>
      <c r="Z233" s="30">
        <v>16</v>
      </c>
      <c r="AA233" s="30">
        <v>0</v>
      </c>
      <c r="AB233" s="13">
        <v>0</v>
      </c>
      <c r="AC233" s="30">
        <v>0</v>
      </c>
      <c r="AD233" s="30">
        <v>0</v>
      </c>
      <c r="AE233" s="30">
        <v>2</v>
      </c>
      <c r="AF233" s="28">
        <v>26</v>
      </c>
      <c r="AG233" s="28">
        <v>1</v>
      </c>
      <c r="AH233" s="30">
        <v>6</v>
      </c>
      <c r="AI233" s="30">
        <v>24</v>
      </c>
      <c r="AJ233" s="13">
        <v>15</v>
      </c>
      <c r="AK233" s="28">
        <v>0</v>
      </c>
      <c r="AL233" s="30">
        <v>0</v>
      </c>
      <c r="AM233" s="30">
        <v>0</v>
      </c>
      <c r="AN233" s="31">
        <v>75</v>
      </c>
      <c r="AO233" s="13">
        <v>75</v>
      </c>
      <c r="AP233" s="30">
        <v>1966</v>
      </c>
      <c r="AQ233" s="13">
        <v>3112</v>
      </c>
      <c r="AR233" s="30">
        <v>0</v>
      </c>
      <c r="AS233" s="30">
        <v>59</v>
      </c>
      <c r="AT233" s="30">
        <v>1339</v>
      </c>
      <c r="AU233" s="13">
        <v>458</v>
      </c>
      <c r="AV233" s="13">
        <v>305</v>
      </c>
      <c r="AW233" s="30">
        <v>0</v>
      </c>
      <c r="AX233" s="30">
        <f t="shared" si="51"/>
        <v>0</v>
      </c>
      <c r="AY233" s="30">
        <v>50</v>
      </c>
      <c r="AZ233" s="30">
        <f t="shared" si="52"/>
        <v>25</v>
      </c>
      <c r="BA233" s="30">
        <v>0</v>
      </c>
      <c r="BB233" s="30">
        <v>1</v>
      </c>
      <c r="BC233" s="30">
        <v>0</v>
      </c>
      <c r="BD233" s="30">
        <v>2</v>
      </c>
      <c r="BE233" s="13">
        <v>5</v>
      </c>
      <c r="BF233" s="28">
        <v>39</v>
      </c>
      <c r="BG233" s="13">
        <v>330</v>
      </c>
      <c r="BH233" s="13">
        <v>420</v>
      </c>
      <c r="BI233" s="13">
        <v>0</v>
      </c>
      <c r="BJ233" s="13">
        <v>583</v>
      </c>
      <c r="BK233" s="3"/>
    </row>
    <row r="234" spans="1:63" x14ac:dyDescent="0.2">
      <c r="A234" s="8">
        <v>7003</v>
      </c>
      <c r="B234" s="8" t="s">
        <v>276</v>
      </c>
      <c r="C234" s="30">
        <v>2</v>
      </c>
      <c r="D234" s="28">
        <v>28</v>
      </c>
      <c r="E234" s="30">
        <v>117</v>
      </c>
      <c r="F234" s="30">
        <v>139</v>
      </c>
      <c r="G234" s="30">
        <v>1527</v>
      </c>
      <c r="H234" s="30">
        <v>1459</v>
      </c>
      <c r="I234" s="30">
        <v>53</v>
      </c>
      <c r="J234" s="30">
        <v>1059</v>
      </c>
      <c r="K234" s="30">
        <v>1</v>
      </c>
      <c r="L234" s="30">
        <v>8</v>
      </c>
      <c r="M234" s="28">
        <v>30</v>
      </c>
      <c r="N234" s="30">
        <v>516</v>
      </c>
      <c r="O234" s="30">
        <v>11335</v>
      </c>
      <c r="P234" s="30">
        <v>0</v>
      </c>
      <c r="Q234" s="13">
        <v>0</v>
      </c>
      <c r="R234" s="28">
        <v>1</v>
      </c>
      <c r="S234" s="30">
        <v>12</v>
      </c>
      <c r="T234" s="13">
        <v>263</v>
      </c>
      <c r="U234" s="28">
        <v>0</v>
      </c>
      <c r="V234" s="30">
        <v>5</v>
      </c>
      <c r="W234" s="30">
        <v>17</v>
      </c>
      <c r="X234" s="30">
        <v>0</v>
      </c>
      <c r="Y234" s="30">
        <v>26</v>
      </c>
      <c r="Z234" s="30">
        <v>18</v>
      </c>
      <c r="AA234" s="30">
        <v>0</v>
      </c>
      <c r="AB234" s="13">
        <v>29</v>
      </c>
      <c r="AC234" s="30">
        <v>0</v>
      </c>
      <c r="AD234" s="30">
        <v>0</v>
      </c>
      <c r="AE234" s="30">
        <v>15</v>
      </c>
      <c r="AF234" s="28">
        <v>119</v>
      </c>
      <c r="AG234" s="28">
        <v>0</v>
      </c>
      <c r="AH234" s="30">
        <v>0</v>
      </c>
      <c r="AI234" s="30">
        <v>0</v>
      </c>
      <c r="AJ234" s="13">
        <v>0</v>
      </c>
      <c r="AK234" s="28">
        <v>0</v>
      </c>
      <c r="AL234" s="30">
        <v>4</v>
      </c>
      <c r="AM234" s="30">
        <v>70</v>
      </c>
      <c r="AN234" s="31">
        <v>262</v>
      </c>
      <c r="AO234" s="13">
        <v>358</v>
      </c>
      <c r="AP234" s="30">
        <v>7886</v>
      </c>
      <c r="AQ234" s="13">
        <v>11685</v>
      </c>
      <c r="AR234" s="30">
        <v>0</v>
      </c>
      <c r="AS234" s="30">
        <v>161</v>
      </c>
      <c r="AT234" s="30">
        <v>3787</v>
      </c>
      <c r="AU234" s="13">
        <v>2009</v>
      </c>
      <c r="AV234" s="13">
        <v>72</v>
      </c>
      <c r="AW234" s="30">
        <v>0</v>
      </c>
      <c r="AX234" s="30">
        <f t="shared" si="51"/>
        <v>0</v>
      </c>
      <c r="AY234" s="30">
        <v>17</v>
      </c>
      <c r="AZ234" s="30">
        <f t="shared" si="52"/>
        <v>8.5</v>
      </c>
      <c r="BA234" s="30">
        <v>0</v>
      </c>
      <c r="BB234" s="30">
        <v>3</v>
      </c>
      <c r="BC234" s="30">
        <v>0</v>
      </c>
      <c r="BD234" s="30">
        <v>3</v>
      </c>
      <c r="BE234" s="13">
        <v>3</v>
      </c>
      <c r="BF234" s="28">
        <v>40</v>
      </c>
      <c r="BG234" s="13">
        <v>322</v>
      </c>
      <c r="BH234" s="13">
        <v>1756</v>
      </c>
      <c r="BI234" s="13">
        <v>0</v>
      </c>
      <c r="BJ234" s="13">
        <v>2224</v>
      </c>
      <c r="BK234" s="3"/>
    </row>
    <row r="235" spans="1:63" x14ac:dyDescent="0.2">
      <c r="A235" s="8">
        <v>7004</v>
      </c>
      <c r="B235" s="8" t="s">
        <v>277</v>
      </c>
      <c r="C235" s="30">
        <v>5</v>
      </c>
      <c r="D235" s="28">
        <v>6</v>
      </c>
      <c r="E235" s="30">
        <v>22</v>
      </c>
      <c r="F235" s="30">
        <v>43</v>
      </c>
      <c r="G235" s="30">
        <v>190</v>
      </c>
      <c r="H235" s="30">
        <v>304</v>
      </c>
      <c r="I235" s="30">
        <v>4</v>
      </c>
      <c r="J235" s="30">
        <v>85</v>
      </c>
      <c r="K235" s="30">
        <v>0</v>
      </c>
      <c r="L235" s="30">
        <v>0</v>
      </c>
      <c r="M235" s="28">
        <v>5</v>
      </c>
      <c r="N235" s="30">
        <v>79</v>
      </c>
      <c r="O235" s="30">
        <v>1611</v>
      </c>
      <c r="P235" s="30">
        <v>0</v>
      </c>
      <c r="Q235" s="13">
        <v>0</v>
      </c>
      <c r="R235" s="28">
        <v>0</v>
      </c>
      <c r="S235" s="30">
        <v>0</v>
      </c>
      <c r="T235" s="13">
        <v>0</v>
      </c>
      <c r="U235" s="28">
        <v>0</v>
      </c>
      <c r="V235" s="30">
        <v>3</v>
      </c>
      <c r="W235" s="30">
        <v>0</v>
      </c>
      <c r="X235" s="30">
        <v>0</v>
      </c>
      <c r="Y235" s="30">
        <v>62</v>
      </c>
      <c r="Z235" s="30">
        <v>0</v>
      </c>
      <c r="AA235" s="30">
        <v>0</v>
      </c>
      <c r="AB235" s="13">
        <v>0</v>
      </c>
      <c r="AC235" s="30">
        <v>0</v>
      </c>
      <c r="AD235" s="30">
        <v>0</v>
      </c>
      <c r="AE235" s="30">
        <v>1</v>
      </c>
      <c r="AF235" s="28">
        <v>41</v>
      </c>
      <c r="AG235" s="28">
        <v>0</v>
      </c>
      <c r="AH235" s="30">
        <v>0</v>
      </c>
      <c r="AI235" s="30">
        <v>0</v>
      </c>
      <c r="AJ235" s="13">
        <v>0</v>
      </c>
      <c r="AK235" s="28">
        <v>0</v>
      </c>
      <c r="AL235" s="30">
        <v>0</v>
      </c>
      <c r="AM235" s="30">
        <v>0</v>
      </c>
      <c r="AN235" s="31">
        <v>12</v>
      </c>
      <c r="AO235" s="13">
        <v>29</v>
      </c>
      <c r="AP235" s="30">
        <v>1159</v>
      </c>
      <c r="AQ235" s="13">
        <v>1673</v>
      </c>
      <c r="AR235" s="30">
        <v>0</v>
      </c>
      <c r="AS235" s="30">
        <v>20</v>
      </c>
      <c r="AT235" s="30">
        <v>465</v>
      </c>
      <c r="AU235" s="13">
        <v>289</v>
      </c>
      <c r="AV235" s="13">
        <v>62</v>
      </c>
      <c r="AW235" s="30">
        <v>0</v>
      </c>
      <c r="AX235" s="30">
        <f t="shared" si="51"/>
        <v>0</v>
      </c>
      <c r="AY235" s="30">
        <v>38</v>
      </c>
      <c r="AZ235" s="30">
        <f t="shared" si="52"/>
        <v>19</v>
      </c>
      <c r="BA235" s="30">
        <v>0</v>
      </c>
      <c r="BB235" s="30">
        <v>0</v>
      </c>
      <c r="BC235" s="30">
        <v>0</v>
      </c>
      <c r="BD235" s="30">
        <v>0</v>
      </c>
      <c r="BE235" s="13">
        <v>1</v>
      </c>
      <c r="BF235" s="28">
        <v>0</v>
      </c>
      <c r="BG235" s="13">
        <v>106</v>
      </c>
      <c r="BH235" s="13">
        <v>245</v>
      </c>
      <c r="BI235" s="13">
        <v>0</v>
      </c>
      <c r="BJ235" s="13">
        <v>412</v>
      </c>
      <c r="BK235" s="3"/>
    </row>
    <row r="236" spans="1:63" s="35" customFormat="1" x14ac:dyDescent="0.2">
      <c r="A236" s="32">
        <v>7098</v>
      </c>
      <c r="B236" s="32"/>
      <c r="C236" s="33"/>
      <c r="D236" s="34">
        <f t="shared" ref="D236:AG236" si="65">SUM(D232:D235)</f>
        <v>61</v>
      </c>
      <c r="E236" s="34">
        <f t="shared" si="65"/>
        <v>195</v>
      </c>
      <c r="F236" s="34">
        <f>SUM(F232:F235)</f>
        <v>191</v>
      </c>
      <c r="G236" s="34">
        <f t="shared" si="65"/>
        <v>2301</v>
      </c>
      <c r="H236" s="34">
        <f t="shared" si="65"/>
        <v>2295</v>
      </c>
      <c r="I236" s="34">
        <f t="shared" si="65"/>
        <v>73</v>
      </c>
      <c r="J236" s="34">
        <f t="shared" si="65"/>
        <v>1454</v>
      </c>
      <c r="K236" s="34">
        <f t="shared" si="65"/>
        <v>1</v>
      </c>
      <c r="L236" s="34">
        <f t="shared" si="65"/>
        <v>8</v>
      </c>
      <c r="M236" s="34">
        <f t="shared" si="65"/>
        <v>57</v>
      </c>
      <c r="N236" s="34">
        <f t="shared" si="65"/>
        <v>799</v>
      </c>
      <c r="O236" s="34">
        <f t="shared" si="65"/>
        <v>16889</v>
      </c>
      <c r="P236" s="34">
        <f t="shared" si="65"/>
        <v>0</v>
      </c>
      <c r="Q236" s="34">
        <f t="shared" si="65"/>
        <v>0</v>
      </c>
      <c r="R236" s="34">
        <f t="shared" si="65"/>
        <v>1</v>
      </c>
      <c r="S236" s="34">
        <f t="shared" si="65"/>
        <v>12</v>
      </c>
      <c r="T236" s="34">
        <f t="shared" si="65"/>
        <v>263</v>
      </c>
      <c r="U236" s="34">
        <f t="shared" si="65"/>
        <v>1</v>
      </c>
      <c r="V236" s="34">
        <f t="shared" si="65"/>
        <v>35</v>
      </c>
      <c r="W236" s="34">
        <f t="shared" si="65"/>
        <v>78</v>
      </c>
      <c r="X236" s="34">
        <f t="shared" si="65"/>
        <v>194</v>
      </c>
      <c r="Y236" s="34">
        <f t="shared" si="65"/>
        <v>138</v>
      </c>
      <c r="Z236" s="34">
        <f t="shared" si="65"/>
        <v>284</v>
      </c>
      <c r="AA236" s="34">
        <f t="shared" si="65"/>
        <v>0</v>
      </c>
      <c r="AB236" s="34">
        <f t="shared" si="65"/>
        <v>29</v>
      </c>
      <c r="AC236" s="34">
        <f t="shared" si="65"/>
        <v>0</v>
      </c>
      <c r="AD236" s="34">
        <f t="shared" si="65"/>
        <v>0</v>
      </c>
      <c r="AE236" s="34">
        <f t="shared" si="65"/>
        <v>25</v>
      </c>
      <c r="AF236" s="34">
        <f t="shared" si="65"/>
        <v>241</v>
      </c>
      <c r="AG236" s="34">
        <f t="shared" si="65"/>
        <v>1</v>
      </c>
      <c r="AH236" s="34">
        <f t="shared" ref="AH236:BI236" si="66">SUM(AH232:AH235)</f>
        <v>6</v>
      </c>
      <c r="AI236" s="34">
        <f t="shared" si="66"/>
        <v>24</v>
      </c>
      <c r="AJ236" s="34">
        <f t="shared" si="66"/>
        <v>15</v>
      </c>
      <c r="AK236" s="34">
        <f t="shared" si="66"/>
        <v>0</v>
      </c>
      <c r="AL236" s="34">
        <f t="shared" si="66"/>
        <v>4</v>
      </c>
      <c r="AM236" s="34">
        <f t="shared" si="66"/>
        <v>70</v>
      </c>
      <c r="AN236" s="34">
        <f t="shared" si="66"/>
        <v>361</v>
      </c>
      <c r="AO236" s="34">
        <f t="shared" si="66"/>
        <v>490</v>
      </c>
      <c r="AP236" s="34">
        <f t="shared" si="66"/>
        <v>11869</v>
      </c>
      <c r="AQ236" s="34">
        <f t="shared" si="66"/>
        <v>17911</v>
      </c>
      <c r="AR236" s="34">
        <f t="shared" si="66"/>
        <v>0</v>
      </c>
      <c r="AS236" s="34">
        <f t="shared" si="66"/>
        <v>272</v>
      </c>
      <c r="AT236" s="34">
        <f t="shared" si="66"/>
        <v>6244</v>
      </c>
      <c r="AU236" s="34">
        <f t="shared" si="66"/>
        <v>3096</v>
      </c>
      <c r="AV236" s="34">
        <f t="shared" si="66"/>
        <v>439</v>
      </c>
      <c r="AW236" s="34">
        <f t="shared" si="66"/>
        <v>0</v>
      </c>
      <c r="AX236" s="34">
        <f t="shared" si="66"/>
        <v>0</v>
      </c>
      <c r="AY236" s="34">
        <f>SUM(AY232:AY235)</f>
        <v>105</v>
      </c>
      <c r="AZ236" s="34">
        <f>SUM(AZ232:AZ235)</f>
        <v>52.5</v>
      </c>
      <c r="BA236" s="34">
        <f t="shared" si="66"/>
        <v>0</v>
      </c>
      <c r="BB236" s="34">
        <f t="shared" si="66"/>
        <v>6</v>
      </c>
      <c r="BC236" s="34">
        <f t="shared" si="66"/>
        <v>0</v>
      </c>
      <c r="BD236" s="34">
        <f t="shared" si="66"/>
        <v>5</v>
      </c>
      <c r="BE236" s="34">
        <f t="shared" si="66"/>
        <v>11</v>
      </c>
      <c r="BF236" s="34">
        <f>SUM(BF232:BF235)</f>
        <v>79</v>
      </c>
      <c r="BG236" s="34">
        <f t="shared" si="66"/>
        <v>1008</v>
      </c>
      <c r="BH236" s="34">
        <f t="shared" si="66"/>
        <v>2508</v>
      </c>
      <c r="BI236" s="34">
        <f t="shared" si="66"/>
        <v>0</v>
      </c>
      <c r="BJ236" s="34">
        <f t="shared" ref="BJ236" si="67">SUM(BJ232:BJ235)</f>
        <v>3454</v>
      </c>
    </row>
    <row r="237" spans="1:63" x14ac:dyDescent="0.2">
      <c r="A237" s="7">
        <v>7099</v>
      </c>
      <c r="B237" s="7" t="s">
        <v>278</v>
      </c>
      <c r="C237" s="30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30">
        <f t="shared" si="51"/>
        <v>0</v>
      </c>
      <c r="AY237" s="28"/>
      <c r="AZ237" s="30">
        <f t="shared" si="52"/>
        <v>0</v>
      </c>
      <c r="BA237" s="28"/>
      <c r="BB237" s="28"/>
      <c r="BC237" s="28"/>
      <c r="BD237" s="28"/>
      <c r="BE237" s="28"/>
      <c r="BF237" s="28"/>
      <c r="BG237" s="28"/>
      <c r="BH237" s="28"/>
      <c r="BI237" s="28"/>
      <c r="BJ237" s="13">
        <v>0</v>
      </c>
      <c r="BK237" s="3"/>
    </row>
    <row r="238" spans="1:63" x14ac:dyDescent="0.2">
      <c r="A238" s="8">
        <v>7101</v>
      </c>
      <c r="B238" s="8" t="s">
        <v>279</v>
      </c>
      <c r="C238" s="30">
        <v>8</v>
      </c>
      <c r="D238" s="28">
        <v>1</v>
      </c>
      <c r="E238" s="30">
        <v>6</v>
      </c>
      <c r="F238" s="30">
        <v>0</v>
      </c>
      <c r="G238" s="30">
        <v>54</v>
      </c>
      <c r="H238" s="30">
        <v>20</v>
      </c>
      <c r="I238" s="30">
        <v>0</v>
      </c>
      <c r="J238" s="30">
        <v>0</v>
      </c>
      <c r="K238" s="30">
        <v>0</v>
      </c>
      <c r="L238" s="30">
        <v>0</v>
      </c>
      <c r="M238" s="28">
        <v>2</v>
      </c>
      <c r="N238" s="30">
        <v>13</v>
      </c>
      <c r="O238" s="30">
        <v>150</v>
      </c>
      <c r="P238" s="30">
        <v>0</v>
      </c>
      <c r="Q238" s="13">
        <v>0</v>
      </c>
      <c r="R238" s="28">
        <v>0</v>
      </c>
      <c r="S238" s="30">
        <v>0</v>
      </c>
      <c r="T238" s="13">
        <v>0</v>
      </c>
      <c r="U238" s="28">
        <v>0</v>
      </c>
      <c r="V238" s="30">
        <v>2</v>
      </c>
      <c r="W238" s="30">
        <v>0</v>
      </c>
      <c r="X238" s="30">
        <v>0</v>
      </c>
      <c r="Y238" s="30">
        <v>33</v>
      </c>
      <c r="Z238" s="30">
        <v>0</v>
      </c>
      <c r="AA238" s="30">
        <v>0</v>
      </c>
      <c r="AB238" s="13">
        <v>0</v>
      </c>
      <c r="AC238" s="30">
        <v>0</v>
      </c>
      <c r="AD238" s="30">
        <v>0</v>
      </c>
      <c r="AE238" s="30">
        <v>0</v>
      </c>
      <c r="AF238" s="28">
        <v>9</v>
      </c>
      <c r="AG238" s="28">
        <v>0</v>
      </c>
      <c r="AH238" s="30">
        <v>0</v>
      </c>
      <c r="AI238" s="30">
        <v>0</v>
      </c>
      <c r="AJ238" s="13">
        <v>0</v>
      </c>
      <c r="AK238" s="28">
        <v>0</v>
      </c>
      <c r="AL238" s="30">
        <v>1</v>
      </c>
      <c r="AM238" s="30">
        <v>17</v>
      </c>
      <c r="AN238" s="31">
        <v>25</v>
      </c>
      <c r="AO238" s="13">
        <v>25</v>
      </c>
      <c r="AP238" s="30">
        <v>73</v>
      </c>
      <c r="AQ238" s="13">
        <v>183</v>
      </c>
      <c r="AR238" s="30">
        <v>0</v>
      </c>
      <c r="AS238" s="30">
        <v>6</v>
      </c>
      <c r="AT238" s="30">
        <v>115</v>
      </c>
      <c r="AU238" s="13">
        <v>35</v>
      </c>
      <c r="AV238" s="13">
        <v>33</v>
      </c>
      <c r="AW238" s="30">
        <v>0</v>
      </c>
      <c r="AX238" s="30">
        <f t="shared" si="51"/>
        <v>0</v>
      </c>
      <c r="AY238" s="30">
        <v>19</v>
      </c>
      <c r="AZ238" s="30">
        <f t="shared" si="52"/>
        <v>9.5</v>
      </c>
      <c r="BA238" s="30">
        <v>2</v>
      </c>
      <c r="BB238" s="30">
        <v>0</v>
      </c>
      <c r="BC238" s="30">
        <v>0</v>
      </c>
      <c r="BD238" s="30">
        <v>0</v>
      </c>
      <c r="BE238" s="13">
        <v>1</v>
      </c>
      <c r="BF238" s="28">
        <v>0</v>
      </c>
      <c r="BG238" s="13">
        <v>54</v>
      </c>
      <c r="BH238" s="13">
        <v>14</v>
      </c>
      <c r="BI238" s="13">
        <v>0</v>
      </c>
      <c r="BJ238" s="13">
        <v>35</v>
      </c>
      <c r="BK238" s="3"/>
    </row>
    <row r="239" spans="1:63" x14ac:dyDescent="0.2">
      <c r="A239" s="8">
        <v>7102</v>
      </c>
      <c r="B239" s="8" t="s">
        <v>280</v>
      </c>
      <c r="C239" s="30">
        <v>8</v>
      </c>
      <c r="D239" s="28">
        <v>2</v>
      </c>
      <c r="E239" s="30">
        <v>4</v>
      </c>
      <c r="F239" s="30">
        <v>0</v>
      </c>
      <c r="G239" s="30">
        <v>32</v>
      </c>
      <c r="H239" s="30">
        <v>20</v>
      </c>
      <c r="I239" s="30">
        <v>0</v>
      </c>
      <c r="J239" s="30">
        <v>0</v>
      </c>
      <c r="K239" s="30">
        <v>0</v>
      </c>
      <c r="L239" s="30">
        <v>0</v>
      </c>
      <c r="M239" s="28">
        <v>2</v>
      </c>
      <c r="N239" s="30">
        <v>14</v>
      </c>
      <c r="O239" s="30">
        <v>132</v>
      </c>
      <c r="P239" s="30">
        <v>0</v>
      </c>
      <c r="Q239" s="13">
        <v>0</v>
      </c>
      <c r="R239" s="28">
        <v>0</v>
      </c>
      <c r="S239" s="30">
        <v>0</v>
      </c>
      <c r="T239" s="13">
        <v>0</v>
      </c>
      <c r="U239" s="28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13">
        <v>0</v>
      </c>
      <c r="AC239" s="30">
        <v>0</v>
      </c>
      <c r="AD239" s="30">
        <v>0</v>
      </c>
      <c r="AE239" s="30">
        <v>0</v>
      </c>
      <c r="AF239" s="28">
        <v>10</v>
      </c>
      <c r="AG239" s="28">
        <v>0</v>
      </c>
      <c r="AH239" s="30">
        <v>0</v>
      </c>
      <c r="AI239" s="30">
        <v>0</v>
      </c>
      <c r="AJ239" s="13">
        <v>0</v>
      </c>
      <c r="AK239" s="28">
        <v>0</v>
      </c>
      <c r="AL239" s="30">
        <v>0</v>
      </c>
      <c r="AM239" s="30">
        <v>0</v>
      </c>
      <c r="AN239" s="31">
        <v>0</v>
      </c>
      <c r="AO239" s="13">
        <v>0</v>
      </c>
      <c r="AP239" s="30">
        <v>70</v>
      </c>
      <c r="AQ239" s="13">
        <v>132</v>
      </c>
      <c r="AR239" s="30">
        <v>0</v>
      </c>
      <c r="AS239" s="30">
        <v>5</v>
      </c>
      <c r="AT239" s="30">
        <v>89</v>
      </c>
      <c r="AU239" s="13">
        <v>40</v>
      </c>
      <c r="AV239" s="13">
        <v>0</v>
      </c>
      <c r="AW239" s="30">
        <v>0</v>
      </c>
      <c r="AX239" s="30">
        <f t="shared" si="51"/>
        <v>0</v>
      </c>
      <c r="AY239" s="30">
        <v>0</v>
      </c>
      <c r="AZ239" s="30">
        <f t="shared" si="52"/>
        <v>0</v>
      </c>
      <c r="BA239" s="30">
        <v>0</v>
      </c>
      <c r="BB239" s="30">
        <v>0</v>
      </c>
      <c r="BC239" s="30">
        <v>0</v>
      </c>
      <c r="BD239" s="30">
        <v>0</v>
      </c>
      <c r="BE239" s="13">
        <v>0</v>
      </c>
      <c r="BF239" s="28">
        <v>0</v>
      </c>
      <c r="BG239" s="13">
        <v>7</v>
      </c>
      <c r="BH239" s="13">
        <v>33</v>
      </c>
      <c r="BI239" s="13">
        <v>0</v>
      </c>
      <c r="BJ239" s="13">
        <v>31</v>
      </c>
      <c r="BK239" s="3"/>
    </row>
    <row r="240" spans="1:63" x14ac:dyDescent="0.2">
      <c r="A240" s="8">
        <v>7103</v>
      </c>
      <c r="B240" s="8" t="s">
        <v>281</v>
      </c>
      <c r="C240" s="30">
        <v>7</v>
      </c>
      <c r="D240" s="28">
        <v>4</v>
      </c>
      <c r="E240" s="30">
        <v>14</v>
      </c>
      <c r="F240" s="30">
        <v>42</v>
      </c>
      <c r="G240" s="30">
        <v>129</v>
      </c>
      <c r="H240" s="30">
        <v>108</v>
      </c>
      <c r="I240" s="30">
        <v>1.5</v>
      </c>
      <c r="J240" s="30">
        <v>4</v>
      </c>
      <c r="K240" s="30">
        <v>0</v>
      </c>
      <c r="L240" s="30">
        <v>0</v>
      </c>
      <c r="M240" s="28">
        <v>8</v>
      </c>
      <c r="N240" s="30">
        <v>51.5</v>
      </c>
      <c r="O240" s="30">
        <v>786</v>
      </c>
      <c r="P240" s="30">
        <v>0</v>
      </c>
      <c r="Q240" s="13">
        <v>0</v>
      </c>
      <c r="R240" s="28">
        <v>0</v>
      </c>
      <c r="S240" s="30">
        <v>0</v>
      </c>
      <c r="T240" s="13">
        <v>0</v>
      </c>
      <c r="U240" s="28">
        <v>1</v>
      </c>
      <c r="V240" s="30">
        <v>5</v>
      </c>
      <c r="W240" s="30">
        <v>0</v>
      </c>
      <c r="X240" s="30">
        <v>0</v>
      </c>
      <c r="Y240" s="30">
        <v>31</v>
      </c>
      <c r="Z240" s="30">
        <v>27</v>
      </c>
      <c r="AA240" s="30">
        <v>8</v>
      </c>
      <c r="AB240" s="13">
        <v>0</v>
      </c>
      <c r="AC240" s="30">
        <v>0</v>
      </c>
      <c r="AD240" s="30">
        <v>30</v>
      </c>
      <c r="AE240" s="30">
        <v>10</v>
      </c>
      <c r="AF240" s="28">
        <v>23</v>
      </c>
      <c r="AG240" s="28">
        <v>0</v>
      </c>
      <c r="AH240" s="30">
        <v>1</v>
      </c>
      <c r="AI240" s="30">
        <v>10</v>
      </c>
      <c r="AJ240" s="13">
        <v>0</v>
      </c>
      <c r="AK240" s="28">
        <v>1</v>
      </c>
      <c r="AL240" s="30">
        <v>1</v>
      </c>
      <c r="AM240" s="30">
        <v>16</v>
      </c>
      <c r="AN240" s="31">
        <v>35</v>
      </c>
      <c r="AO240" s="13">
        <v>84</v>
      </c>
      <c r="AP240" s="30">
        <v>407</v>
      </c>
      <c r="AQ240" s="13">
        <v>862</v>
      </c>
      <c r="AR240" s="30">
        <v>0</v>
      </c>
      <c r="AS240" s="30">
        <v>23</v>
      </c>
      <c r="AT240" s="30">
        <v>413</v>
      </c>
      <c r="AU240" s="13">
        <v>290</v>
      </c>
      <c r="AV240" s="13">
        <v>41</v>
      </c>
      <c r="AW240" s="30">
        <v>0</v>
      </c>
      <c r="AX240" s="30">
        <f t="shared" si="51"/>
        <v>0</v>
      </c>
      <c r="AY240" s="30">
        <v>18</v>
      </c>
      <c r="AZ240" s="30">
        <f t="shared" si="52"/>
        <v>9</v>
      </c>
      <c r="BA240" s="30">
        <v>0</v>
      </c>
      <c r="BB240" s="30">
        <v>0</v>
      </c>
      <c r="BC240" s="30">
        <v>0</v>
      </c>
      <c r="BD240" s="30">
        <v>0</v>
      </c>
      <c r="BE240" s="13">
        <v>0</v>
      </c>
      <c r="BF240" s="28">
        <v>3</v>
      </c>
      <c r="BG240" s="13">
        <v>129</v>
      </c>
      <c r="BH240" s="13">
        <v>196</v>
      </c>
      <c r="BI240" s="13">
        <v>0</v>
      </c>
      <c r="BJ240" s="13">
        <v>159</v>
      </c>
      <c r="BK240" s="3"/>
    </row>
    <row r="241" spans="1:63" x14ac:dyDescent="0.2">
      <c r="A241" s="8">
        <v>7104</v>
      </c>
      <c r="B241" s="8" t="s">
        <v>282</v>
      </c>
      <c r="C241" s="30">
        <v>8</v>
      </c>
      <c r="D241" s="28">
        <v>7</v>
      </c>
      <c r="E241" s="30">
        <v>12</v>
      </c>
      <c r="F241" s="30">
        <v>0</v>
      </c>
      <c r="G241" s="30">
        <v>138</v>
      </c>
      <c r="H241" s="30">
        <v>107</v>
      </c>
      <c r="I241" s="30">
        <v>1</v>
      </c>
      <c r="J241" s="30">
        <v>3</v>
      </c>
      <c r="K241" s="30">
        <v>0</v>
      </c>
      <c r="L241" s="30">
        <v>0</v>
      </c>
      <c r="M241" s="28">
        <v>8</v>
      </c>
      <c r="N241" s="30">
        <v>44</v>
      </c>
      <c r="O241" s="30">
        <v>610</v>
      </c>
      <c r="P241" s="30">
        <v>0</v>
      </c>
      <c r="Q241" s="13">
        <v>0</v>
      </c>
      <c r="R241" s="28">
        <v>0</v>
      </c>
      <c r="S241" s="30">
        <v>0</v>
      </c>
      <c r="T241" s="13">
        <v>0</v>
      </c>
      <c r="U241" s="28">
        <v>0</v>
      </c>
      <c r="V241" s="30">
        <v>1</v>
      </c>
      <c r="W241" s="30">
        <v>0</v>
      </c>
      <c r="X241" s="30">
        <v>0</v>
      </c>
      <c r="Y241" s="30">
        <v>0</v>
      </c>
      <c r="Z241" s="30">
        <v>14</v>
      </c>
      <c r="AA241" s="30">
        <v>0</v>
      </c>
      <c r="AB241" s="13">
        <v>0</v>
      </c>
      <c r="AC241" s="30">
        <v>0</v>
      </c>
      <c r="AD241" s="30">
        <v>0</v>
      </c>
      <c r="AE241" s="30">
        <v>0</v>
      </c>
      <c r="AF241" s="28">
        <v>8</v>
      </c>
      <c r="AG241" s="28">
        <v>0</v>
      </c>
      <c r="AH241" s="30">
        <v>0</v>
      </c>
      <c r="AI241" s="30">
        <v>0</v>
      </c>
      <c r="AJ241" s="13">
        <v>0</v>
      </c>
      <c r="AK241" s="28">
        <v>0</v>
      </c>
      <c r="AL241" s="30">
        <v>0</v>
      </c>
      <c r="AM241" s="30">
        <v>0</v>
      </c>
      <c r="AN241" s="31">
        <v>30</v>
      </c>
      <c r="AO241" s="13">
        <v>43</v>
      </c>
      <c r="AP241" s="30">
        <v>385</v>
      </c>
      <c r="AQ241" s="13">
        <v>624</v>
      </c>
      <c r="AR241" s="30">
        <v>0</v>
      </c>
      <c r="AS241" s="30">
        <v>17</v>
      </c>
      <c r="AT241" s="30">
        <v>385</v>
      </c>
      <c r="AU241" s="13">
        <v>164</v>
      </c>
      <c r="AV241" s="13">
        <v>0</v>
      </c>
      <c r="AW241" s="30">
        <v>0</v>
      </c>
      <c r="AX241" s="30">
        <f t="shared" si="51"/>
        <v>0</v>
      </c>
      <c r="AY241" s="30">
        <v>0</v>
      </c>
      <c r="AZ241" s="30">
        <f t="shared" si="52"/>
        <v>0</v>
      </c>
      <c r="BA241" s="30">
        <v>0</v>
      </c>
      <c r="BB241" s="30">
        <v>0</v>
      </c>
      <c r="BC241" s="30">
        <v>0</v>
      </c>
      <c r="BD241" s="30">
        <v>0</v>
      </c>
      <c r="BE241" s="13">
        <v>0</v>
      </c>
      <c r="BF241" s="28">
        <v>0</v>
      </c>
      <c r="BG241" s="13">
        <v>33</v>
      </c>
      <c r="BH241" s="13">
        <v>131</v>
      </c>
      <c r="BI241" s="13">
        <v>0</v>
      </c>
      <c r="BJ241" s="13">
        <v>160</v>
      </c>
      <c r="BK241" s="3"/>
    </row>
    <row r="242" spans="1:63" x14ac:dyDescent="0.2">
      <c r="A242" s="8">
        <v>7105</v>
      </c>
      <c r="B242" s="8" t="s">
        <v>283</v>
      </c>
      <c r="C242" s="30">
        <v>7</v>
      </c>
      <c r="D242" s="28">
        <v>5</v>
      </c>
      <c r="E242" s="30">
        <v>16</v>
      </c>
      <c r="F242" s="30">
        <v>23</v>
      </c>
      <c r="G242" s="30">
        <v>164</v>
      </c>
      <c r="H242" s="30">
        <v>118</v>
      </c>
      <c r="I242" s="30">
        <v>0</v>
      </c>
      <c r="J242" s="30">
        <v>0</v>
      </c>
      <c r="K242" s="30">
        <v>0</v>
      </c>
      <c r="L242" s="30">
        <v>0</v>
      </c>
      <c r="M242" s="28">
        <v>5</v>
      </c>
      <c r="N242" s="30">
        <v>51</v>
      </c>
      <c r="O242" s="30">
        <v>783</v>
      </c>
      <c r="P242" s="30">
        <v>0</v>
      </c>
      <c r="Q242" s="13">
        <v>0</v>
      </c>
      <c r="R242" s="28">
        <v>0</v>
      </c>
      <c r="S242" s="30">
        <v>0</v>
      </c>
      <c r="T242" s="13">
        <v>0</v>
      </c>
      <c r="U242" s="28">
        <v>0</v>
      </c>
      <c r="V242" s="30">
        <v>3</v>
      </c>
      <c r="W242" s="30">
        <v>0</v>
      </c>
      <c r="X242" s="30">
        <v>0</v>
      </c>
      <c r="Y242" s="30">
        <v>31</v>
      </c>
      <c r="Z242" s="30">
        <v>11</v>
      </c>
      <c r="AA242" s="30">
        <v>0</v>
      </c>
      <c r="AB242" s="13">
        <v>0</v>
      </c>
      <c r="AC242" s="30">
        <v>0</v>
      </c>
      <c r="AD242" s="30">
        <v>15</v>
      </c>
      <c r="AE242" s="30">
        <v>0</v>
      </c>
      <c r="AF242" s="28">
        <v>14</v>
      </c>
      <c r="AG242" s="28">
        <v>0</v>
      </c>
      <c r="AH242" s="30">
        <v>0</v>
      </c>
      <c r="AI242" s="30">
        <v>0</v>
      </c>
      <c r="AJ242" s="13">
        <v>0</v>
      </c>
      <c r="AK242" s="28">
        <v>0</v>
      </c>
      <c r="AL242" s="30">
        <v>0</v>
      </c>
      <c r="AM242" s="30">
        <v>0</v>
      </c>
      <c r="AN242" s="31">
        <v>71</v>
      </c>
      <c r="AO242" s="13">
        <v>71</v>
      </c>
      <c r="AP242" s="30">
        <v>428</v>
      </c>
      <c r="AQ242" s="13">
        <v>825</v>
      </c>
      <c r="AR242" s="30">
        <v>0</v>
      </c>
      <c r="AS242" s="30">
        <v>19</v>
      </c>
      <c r="AT242" s="30">
        <v>429</v>
      </c>
      <c r="AU242" s="13">
        <v>271</v>
      </c>
      <c r="AV242" s="13">
        <v>31</v>
      </c>
      <c r="AW242" s="30">
        <v>0</v>
      </c>
      <c r="AX242" s="30">
        <f t="shared" si="51"/>
        <v>0</v>
      </c>
      <c r="AY242" s="30">
        <v>9</v>
      </c>
      <c r="AZ242" s="30">
        <f t="shared" si="52"/>
        <v>4.5</v>
      </c>
      <c r="BA242" s="30">
        <v>0</v>
      </c>
      <c r="BB242" s="30">
        <v>0</v>
      </c>
      <c r="BC242" s="30">
        <v>0</v>
      </c>
      <c r="BD242" s="30">
        <v>0</v>
      </c>
      <c r="BE242" s="13">
        <v>0</v>
      </c>
      <c r="BF242" s="28">
        <v>0</v>
      </c>
      <c r="BG242" s="13">
        <v>108</v>
      </c>
      <c r="BH242" s="13">
        <v>194</v>
      </c>
      <c r="BI242" s="13">
        <v>0</v>
      </c>
      <c r="BJ242" s="13">
        <v>187</v>
      </c>
      <c r="BK242" s="3"/>
    </row>
    <row r="243" spans="1:63" x14ac:dyDescent="0.2">
      <c r="A243" s="8">
        <v>7106</v>
      </c>
      <c r="B243" s="8" t="s">
        <v>284</v>
      </c>
      <c r="C243" s="30">
        <v>7</v>
      </c>
      <c r="D243" s="28">
        <v>5</v>
      </c>
      <c r="E243" s="30">
        <v>14</v>
      </c>
      <c r="F243" s="30">
        <v>21</v>
      </c>
      <c r="G243" s="30">
        <v>132</v>
      </c>
      <c r="H243" s="30">
        <v>129</v>
      </c>
      <c r="I243" s="30">
        <v>0</v>
      </c>
      <c r="J243" s="30">
        <v>0</v>
      </c>
      <c r="K243" s="30">
        <v>0</v>
      </c>
      <c r="L243" s="30">
        <v>0</v>
      </c>
      <c r="M243" s="28">
        <v>6</v>
      </c>
      <c r="N243" s="30">
        <v>52</v>
      </c>
      <c r="O243" s="30">
        <v>840</v>
      </c>
      <c r="P243" s="30">
        <v>0</v>
      </c>
      <c r="Q243" s="13">
        <v>0</v>
      </c>
      <c r="R243" s="28">
        <v>0</v>
      </c>
      <c r="S243" s="30">
        <v>0</v>
      </c>
      <c r="T243" s="13">
        <v>0</v>
      </c>
      <c r="U243" s="28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13">
        <v>0</v>
      </c>
      <c r="AC243" s="30">
        <v>0</v>
      </c>
      <c r="AD243" s="30">
        <v>0</v>
      </c>
      <c r="AE243" s="30">
        <v>7</v>
      </c>
      <c r="AF243" s="28">
        <v>9</v>
      </c>
      <c r="AG243" s="28">
        <v>0</v>
      </c>
      <c r="AH243" s="30">
        <v>0</v>
      </c>
      <c r="AI243" s="30">
        <v>0</v>
      </c>
      <c r="AJ243" s="13">
        <v>0</v>
      </c>
      <c r="AK243" s="28">
        <v>0</v>
      </c>
      <c r="AL243" s="30">
        <v>0</v>
      </c>
      <c r="AM243" s="30">
        <v>0</v>
      </c>
      <c r="AN243" s="31">
        <v>42</v>
      </c>
      <c r="AO243" s="13">
        <v>78</v>
      </c>
      <c r="AP243" s="30">
        <v>446</v>
      </c>
      <c r="AQ243" s="13">
        <v>840</v>
      </c>
      <c r="AR243" s="30">
        <v>0</v>
      </c>
      <c r="AS243" s="30">
        <v>22</v>
      </c>
      <c r="AT243" s="30">
        <v>426</v>
      </c>
      <c r="AU243" s="13">
        <v>244</v>
      </c>
      <c r="AV243" s="13">
        <v>0</v>
      </c>
      <c r="AW243" s="30">
        <v>0</v>
      </c>
      <c r="AX243" s="30">
        <f t="shared" si="51"/>
        <v>0</v>
      </c>
      <c r="AY243" s="30">
        <v>0</v>
      </c>
      <c r="AZ243" s="30">
        <f t="shared" si="52"/>
        <v>0</v>
      </c>
      <c r="BA243" s="30">
        <v>0</v>
      </c>
      <c r="BB243" s="30">
        <v>0</v>
      </c>
      <c r="BC243" s="30">
        <v>0</v>
      </c>
      <c r="BD243" s="30">
        <v>0</v>
      </c>
      <c r="BE243" s="13">
        <v>0</v>
      </c>
      <c r="BF243" s="28">
        <v>0</v>
      </c>
      <c r="BG243" s="13">
        <v>47</v>
      </c>
      <c r="BH243" s="13">
        <v>193</v>
      </c>
      <c r="BI243" s="13">
        <v>0</v>
      </c>
      <c r="BJ243" s="13">
        <v>195</v>
      </c>
      <c r="BK243" s="3"/>
    </row>
    <row r="244" spans="1:63" x14ac:dyDescent="0.2">
      <c r="A244" s="8">
        <v>7107</v>
      </c>
      <c r="B244" s="8" t="s">
        <v>285</v>
      </c>
      <c r="C244" s="30">
        <v>8</v>
      </c>
      <c r="D244" s="28">
        <v>3</v>
      </c>
      <c r="E244" s="30">
        <v>9</v>
      </c>
      <c r="F244" s="30">
        <v>27</v>
      </c>
      <c r="G244" s="30">
        <v>56</v>
      </c>
      <c r="H244" s="30">
        <v>52</v>
      </c>
      <c r="I244" s="30">
        <v>0</v>
      </c>
      <c r="J244" s="30">
        <v>0</v>
      </c>
      <c r="K244" s="30">
        <v>0</v>
      </c>
      <c r="L244" s="30">
        <v>0</v>
      </c>
      <c r="M244" s="28">
        <v>2</v>
      </c>
      <c r="N244" s="30">
        <v>16</v>
      </c>
      <c r="O244" s="30">
        <v>276</v>
      </c>
      <c r="P244" s="30">
        <v>0</v>
      </c>
      <c r="Q244" s="13">
        <v>0</v>
      </c>
      <c r="R244" s="28">
        <v>0</v>
      </c>
      <c r="S244" s="30">
        <v>0</v>
      </c>
      <c r="T244" s="13">
        <v>0</v>
      </c>
      <c r="U244" s="28">
        <v>0</v>
      </c>
      <c r="V244" s="30">
        <v>3</v>
      </c>
      <c r="W244" s="30">
        <v>0</v>
      </c>
      <c r="X244" s="30">
        <v>0</v>
      </c>
      <c r="Y244" s="30">
        <v>19</v>
      </c>
      <c r="Z244" s="30">
        <v>50</v>
      </c>
      <c r="AA244" s="30">
        <v>0</v>
      </c>
      <c r="AB244" s="13">
        <v>0</v>
      </c>
      <c r="AC244" s="30">
        <v>0</v>
      </c>
      <c r="AD244" s="30">
        <v>0</v>
      </c>
      <c r="AE244" s="30">
        <v>0</v>
      </c>
      <c r="AF244" s="28">
        <v>5</v>
      </c>
      <c r="AG244" s="28">
        <v>0</v>
      </c>
      <c r="AH244" s="30">
        <v>0</v>
      </c>
      <c r="AI244" s="30">
        <v>0</v>
      </c>
      <c r="AJ244" s="13">
        <v>0</v>
      </c>
      <c r="AK244" s="28">
        <v>0</v>
      </c>
      <c r="AL244" s="30">
        <v>0</v>
      </c>
      <c r="AM244" s="30">
        <v>0</v>
      </c>
      <c r="AN244" s="31">
        <v>24</v>
      </c>
      <c r="AO244" s="13">
        <v>24</v>
      </c>
      <c r="AP244" s="30">
        <v>171</v>
      </c>
      <c r="AQ244" s="13">
        <v>344</v>
      </c>
      <c r="AR244" s="30">
        <v>0</v>
      </c>
      <c r="AS244" s="30">
        <v>12</v>
      </c>
      <c r="AT244" s="30">
        <v>218</v>
      </c>
      <c r="AU244" s="13">
        <v>94</v>
      </c>
      <c r="AV244" s="13">
        <v>19</v>
      </c>
      <c r="AW244" s="30">
        <v>0</v>
      </c>
      <c r="AX244" s="30">
        <f t="shared" si="51"/>
        <v>0</v>
      </c>
      <c r="AY244" s="30">
        <v>0</v>
      </c>
      <c r="AZ244" s="30">
        <f t="shared" si="52"/>
        <v>0</v>
      </c>
      <c r="BA244" s="30">
        <v>0</v>
      </c>
      <c r="BB244" s="30">
        <v>1</v>
      </c>
      <c r="BC244" s="30">
        <v>0</v>
      </c>
      <c r="BD244" s="30">
        <v>0</v>
      </c>
      <c r="BE244" s="13">
        <v>0</v>
      </c>
      <c r="BF244" s="28">
        <v>0</v>
      </c>
      <c r="BG244" s="13">
        <v>91</v>
      </c>
      <c r="BH244" s="13">
        <v>22</v>
      </c>
      <c r="BI244" s="13">
        <v>0</v>
      </c>
      <c r="BJ244" s="13">
        <v>83</v>
      </c>
      <c r="BK244" s="3"/>
    </row>
    <row r="245" spans="1:63" x14ac:dyDescent="0.2">
      <c r="A245" s="8">
        <v>7108</v>
      </c>
      <c r="B245" s="8" t="s">
        <v>286</v>
      </c>
      <c r="C245" s="30">
        <v>8</v>
      </c>
      <c r="D245" s="28">
        <v>7</v>
      </c>
      <c r="E245" s="30">
        <v>16</v>
      </c>
      <c r="F245" s="30">
        <v>0</v>
      </c>
      <c r="G245" s="30">
        <v>178</v>
      </c>
      <c r="H245" s="30">
        <v>130</v>
      </c>
      <c r="I245" s="30">
        <v>0</v>
      </c>
      <c r="J245" s="30">
        <v>0</v>
      </c>
      <c r="K245" s="30">
        <v>0</v>
      </c>
      <c r="L245" s="30">
        <v>0</v>
      </c>
      <c r="M245" s="28">
        <v>3</v>
      </c>
      <c r="N245" s="30">
        <v>49</v>
      </c>
      <c r="O245" s="30">
        <v>877</v>
      </c>
      <c r="P245" s="30">
        <v>0</v>
      </c>
      <c r="Q245" s="13">
        <v>0</v>
      </c>
      <c r="R245" s="28">
        <v>0</v>
      </c>
      <c r="S245" s="30">
        <v>0</v>
      </c>
      <c r="T245" s="13">
        <v>0</v>
      </c>
      <c r="U245" s="28">
        <v>0</v>
      </c>
      <c r="V245" s="30">
        <v>2</v>
      </c>
      <c r="W245" s="30">
        <v>9</v>
      </c>
      <c r="X245" s="30">
        <v>0</v>
      </c>
      <c r="Y245" s="30">
        <v>0</v>
      </c>
      <c r="Z245" s="30">
        <v>0</v>
      </c>
      <c r="AA245" s="30">
        <v>11</v>
      </c>
      <c r="AB245" s="13">
        <v>0</v>
      </c>
      <c r="AC245" s="30">
        <v>0</v>
      </c>
      <c r="AD245" s="30">
        <v>0</v>
      </c>
      <c r="AE245" s="30">
        <v>4</v>
      </c>
      <c r="AF245" s="28">
        <v>6</v>
      </c>
      <c r="AG245" s="28">
        <v>0</v>
      </c>
      <c r="AH245" s="30">
        <v>0</v>
      </c>
      <c r="AI245" s="30">
        <v>0</v>
      </c>
      <c r="AJ245" s="13">
        <v>0</v>
      </c>
      <c r="AK245" s="28">
        <v>0</v>
      </c>
      <c r="AL245" s="30">
        <v>0</v>
      </c>
      <c r="AM245" s="30">
        <v>0</v>
      </c>
      <c r="AN245" s="31">
        <v>42</v>
      </c>
      <c r="AO245" s="13">
        <v>65</v>
      </c>
      <c r="AP245" s="30">
        <v>460</v>
      </c>
      <c r="AQ245" s="13">
        <v>897</v>
      </c>
      <c r="AR245" s="30">
        <v>0</v>
      </c>
      <c r="AS245" s="30">
        <v>27</v>
      </c>
      <c r="AT245" s="30">
        <v>531</v>
      </c>
      <c r="AU245" s="13">
        <v>308</v>
      </c>
      <c r="AV245" s="13">
        <v>9</v>
      </c>
      <c r="AW245" s="30">
        <v>0</v>
      </c>
      <c r="AX245" s="30">
        <f t="shared" si="51"/>
        <v>0</v>
      </c>
      <c r="AY245" s="30">
        <v>20</v>
      </c>
      <c r="AZ245" s="30">
        <f t="shared" si="52"/>
        <v>10</v>
      </c>
      <c r="BA245" s="30">
        <v>0</v>
      </c>
      <c r="BB245" s="30">
        <v>1</v>
      </c>
      <c r="BC245" s="30">
        <v>0</v>
      </c>
      <c r="BD245" s="30">
        <v>1</v>
      </c>
      <c r="BE245" s="13">
        <v>3</v>
      </c>
      <c r="BF245" s="28">
        <v>0</v>
      </c>
      <c r="BG245" s="13">
        <v>153</v>
      </c>
      <c r="BH245" s="13">
        <v>163</v>
      </c>
      <c r="BI245" s="13">
        <v>0</v>
      </c>
      <c r="BJ245" s="13">
        <v>195</v>
      </c>
      <c r="BK245" s="3"/>
    </row>
    <row r="246" spans="1:63" x14ac:dyDescent="0.2">
      <c r="A246" s="8">
        <v>7109</v>
      </c>
      <c r="B246" s="8" t="s">
        <v>287</v>
      </c>
      <c r="C246" s="30">
        <v>3</v>
      </c>
      <c r="D246" s="28">
        <v>12</v>
      </c>
      <c r="E246" s="30">
        <v>60</v>
      </c>
      <c r="F246" s="30">
        <v>183</v>
      </c>
      <c r="G246" s="30">
        <v>556</v>
      </c>
      <c r="H246" s="30">
        <v>516</v>
      </c>
      <c r="I246" s="30">
        <v>1</v>
      </c>
      <c r="J246" s="30">
        <v>1</v>
      </c>
      <c r="K246" s="30">
        <v>0</v>
      </c>
      <c r="L246" s="30">
        <v>0</v>
      </c>
      <c r="M246" s="28">
        <v>13</v>
      </c>
      <c r="N246" s="30">
        <v>160</v>
      </c>
      <c r="O246" s="30">
        <v>3208</v>
      </c>
      <c r="P246" s="30">
        <v>0</v>
      </c>
      <c r="Q246" s="13">
        <v>0</v>
      </c>
      <c r="R246" s="28">
        <v>0</v>
      </c>
      <c r="S246" s="30">
        <v>0</v>
      </c>
      <c r="T246" s="13">
        <v>0</v>
      </c>
      <c r="U246" s="28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13">
        <v>0</v>
      </c>
      <c r="AC246" s="30">
        <v>0</v>
      </c>
      <c r="AD246" s="30">
        <v>0</v>
      </c>
      <c r="AE246" s="30">
        <v>3</v>
      </c>
      <c r="AF246" s="28">
        <v>14</v>
      </c>
      <c r="AG246" s="28">
        <v>0</v>
      </c>
      <c r="AH246" s="30">
        <v>0</v>
      </c>
      <c r="AI246" s="30">
        <v>0</v>
      </c>
      <c r="AJ246" s="13">
        <v>0</v>
      </c>
      <c r="AK246" s="28">
        <v>2</v>
      </c>
      <c r="AL246" s="30">
        <v>4</v>
      </c>
      <c r="AM246" s="30">
        <v>62</v>
      </c>
      <c r="AN246" s="31">
        <v>314</v>
      </c>
      <c r="AO246" s="13">
        <v>411</v>
      </c>
      <c r="AP246" s="30">
        <v>1702</v>
      </c>
      <c r="AQ246" s="13">
        <v>3208</v>
      </c>
      <c r="AR246" s="30">
        <v>0</v>
      </c>
      <c r="AS246" s="30">
        <v>69</v>
      </c>
      <c r="AT246" s="30">
        <v>1622</v>
      </c>
      <c r="AU246" s="13">
        <v>1010</v>
      </c>
      <c r="AV246" s="13">
        <v>0</v>
      </c>
      <c r="AW246" s="30">
        <v>0</v>
      </c>
      <c r="AX246" s="30">
        <f t="shared" si="51"/>
        <v>0</v>
      </c>
      <c r="AY246" s="30">
        <v>0</v>
      </c>
      <c r="AZ246" s="30">
        <f t="shared" si="52"/>
        <v>0</v>
      </c>
      <c r="BA246" s="30">
        <v>4</v>
      </c>
      <c r="BB246" s="30">
        <v>5</v>
      </c>
      <c r="BC246" s="30">
        <v>0</v>
      </c>
      <c r="BD246" s="30">
        <v>0</v>
      </c>
      <c r="BE246" s="13">
        <v>0</v>
      </c>
      <c r="BF246" s="28">
        <v>0</v>
      </c>
      <c r="BG246" s="13">
        <v>0</v>
      </c>
      <c r="BH246" s="13">
        <v>1010</v>
      </c>
      <c r="BI246" s="13">
        <v>0</v>
      </c>
      <c r="BJ246" s="13">
        <v>751</v>
      </c>
      <c r="BK246" s="3"/>
    </row>
    <row r="247" spans="1:63" x14ac:dyDescent="0.2">
      <c r="A247" s="8">
        <v>7110</v>
      </c>
      <c r="B247" s="8" t="s">
        <v>288</v>
      </c>
      <c r="C247" s="30">
        <v>7</v>
      </c>
      <c r="D247" s="28">
        <v>2</v>
      </c>
      <c r="E247" s="30">
        <v>10</v>
      </c>
      <c r="F247" s="30">
        <v>39</v>
      </c>
      <c r="G247" s="30">
        <v>73</v>
      </c>
      <c r="H247" s="30">
        <v>62</v>
      </c>
      <c r="I247" s="30">
        <v>0</v>
      </c>
      <c r="J247" s="30">
        <v>0</v>
      </c>
      <c r="K247" s="30">
        <v>0</v>
      </c>
      <c r="L247" s="30">
        <v>0</v>
      </c>
      <c r="M247" s="28">
        <v>3</v>
      </c>
      <c r="N247" s="30">
        <v>29</v>
      </c>
      <c r="O247" s="30">
        <v>354</v>
      </c>
      <c r="P247" s="30">
        <v>0</v>
      </c>
      <c r="Q247" s="13">
        <v>0</v>
      </c>
      <c r="R247" s="28">
        <v>1</v>
      </c>
      <c r="S247" s="30">
        <v>4</v>
      </c>
      <c r="T247" s="13">
        <v>37</v>
      </c>
      <c r="U247" s="28">
        <v>1</v>
      </c>
      <c r="V247" s="30">
        <v>6</v>
      </c>
      <c r="W247" s="30">
        <v>0</v>
      </c>
      <c r="X247" s="30">
        <v>80</v>
      </c>
      <c r="Y247" s="30">
        <v>23</v>
      </c>
      <c r="Z247" s="30">
        <v>11</v>
      </c>
      <c r="AA247" s="30">
        <v>0</v>
      </c>
      <c r="AB247" s="13">
        <v>0</v>
      </c>
      <c r="AC247" s="30">
        <v>0</v>
      </c>
      <c r="AD247" s="30">
        <v>37</v>
      </c>
      <c r="AE247" s="30">
        <v>2</v>
      </c>
      <c r="AF247" s="28">
        <v>6</v>
      </c>
      <c r="AG247" s="28">
        <v>0</v>
      </c>
      <c r="AH247" s="30">
        <v>0</v>
      </c>
      <c r="AI247" s="30">
        <v>0</v>
      </c>
      <c r="AJ247" s="13">
        <v>0</v>
      </c>
      <c r="AK247" s="28">
        <v>0</v>
      </c>
      <c r="AL247" s="30">
        <v>3</v>
      </c>
      <c r="AM247" s="30">
        <v>48</v>
      </c>
      <c r="AN247" s="31">
        <v>23</v>
      </c>
      <c r="AO247" s="13">
        <v>43</v>
      </c>
      <c r="AP247" s="30">
        <v>241</v>
      </c>
      <c r="AQ247" s="13">
        <v>505</v>
      </c>
      <c r="AR247" s="30">
        <v>0</v>
      </c>
      <c r="AS247" s="30">
        <v>12</v>
      </c>
      <c r="AT247" s="30">
        <v>242</v>
      </c>
      <c r="AU247" s="13">
        <v>92</v>
      </c>
      <c r="AV247" s="13">
        <v>103</v>
      </c>
      <c r="AW247" s="30">
        <v>23</v>
      </c>
      <c r="AX247" s="30">
        <f t="shared" si="51"/>
        <v>11.5</v>
      </c>
      <c r="AY247" s="30">
        <v>0</v>
      </c>
      <c r="AZ247" s="30">
        <f t="shared" si="52"/>
        <v>0</v>
      </c>
      <c r="BA247" s="30">
        <v>0</v>
      </c>
      <c r="BB247" s="30">
        <v>0</v>
      </c>
      <c r="BC247" s="30">
        <v>0</v>
      </c>
      <c r="BD247" s="30">
        <v>1</v>
      </c>
      <c r="BE247" s="13">
        <v>1</v>
      </c>
      <c r="BF247" s="28">
        <v>1</v>
      </c>
      <c r="BG247" s="13">
        <v>148</v>
      </c>
      <c r="BH247" s="13">
        <v>47</v>
      </c>
      <c r="BI247" s="13">
        <v>0</v>
      </c>
      <c r="BJ247" s="13">
        <v>96</v>
      </c>
      <c r="BK247" s="3"/>
    </row>
    <row r="248" spans="1:63" s="35" customFormat="1" x14ac:dyDescent="0.2">
      <c r="A248" s="32">
        <v>7198</v>
      </c>
      <c r="B248" s="32"/>
      <c r="C248" s="33"/>
      <c r="D248" s="34">
        <f t="shared" ref="D248:AG248" si="68">SUM(D238:D247)</f>
        <v>48</v>
      </c>
      <c r="E248" s="34">
        <f t="shared" si="68"/>
        <v>161</v>
      </c>
      <c r="F248" s="34">
        <f>SUM(F238:F247)</f>
        <v>335</v>
      </c>
      <c r="G248" s="34">
        <f t="shared" si="68"/>
        <v>1512</v>
      </c>
      <c r="H248" s="34">
        <f t="shared" si="68"/>
        <v>1262</v>
      </c>
      <c r="I248" s="34">
        <f t="shared" si="68"/>
        <v>3.5</v>
      </c>
      <c r="J248" s="34">
        <f t="shared" si="68"/>
        <v>8</v>
      </c>
      <c r="K248" s="34">
        <f t="shared" si="68"/>
        <v>0</v>
      </c>
      <c r="L248" s="34">
        <f t="shared" si="68"/>
        <v>0</v>
      </c>
      <c r="M248" s="34">
        <f t="shared" si="68"/>
        <v>52</v>
      </c>
      <c r="N248" s="34">
        <f t="shared" si="68"/>
        <v>479.5</v>
      </c>
      <c r="O248" s="34">
        <f t="shared" si="68"/>
        <v>8016</v>
      </c>
      <c r="P248" s="34">
        <f t="shared" si="68"/>
        <v>0</v>
      </c>
      <c r="Q248" s="34">
        <f t="shared" si="68"/>
        <v>0</v>
      </c>
      <c r="R248" s="34">
        <f t="shared" si="68"/>
        <v>1</v>
      </c>
      <c r="S248" s="34">
        <f t="shared" si="68"/>
        <v>4</v>
      </c>
      <c r="T248" s="34">
        <f t="shared" si="68"/>
        <v>37</v>
      </c>
      <c r="U248" s="34">
        <f t="shared" si="68"/>
        <v>2</v>
      </c>
      <c r="V248" s="34">
        <f t="shared" si="68"/>
        <v>22</v>
      </c>
      <c r="W248" s="34">
        <f t="shared" si="68"/>
        <v>9</v>
      </c>
      <c r="X248" s="34">
        <f t="shared" si="68"/>
        <v>80</v>
      </c>
      <c r="Y248" s="34">
        <f t="shared" si="68"/>
        <v>137</v>
      </c>
      <c r="Z248" s="34">
        <f t="shared" si="68"/>
        <v>113</v>
      </c>
      <c r="AA248" s="34">
        <f t="shared" si="68"/>
        <v>19</v>
      </c>
      <c r="AB248" s="34">
        <f t="shared" si="68"/>
        <v>0</v>
      </c>
      <c r="AC248" s="34">
        <f t="shared" si="68"/>
        <v>0</v>
      </c>
      <c r="AD248" s="34">
        <f t="shared" si="68"/>
        <v>82</v>
      </c>
      <c r="AE248" s="34">
        <f t="shared" si="68"/>
        <v>26</v>
      </c>
      <c r="AF248" s="34">
        <f t="shared" si="68"/>
        <v>104</v>
      </c>
      <c r="AG248" s="34">
        <f t="shared" si="68"/>
        <v>0</v>
      </c>
      <c r="AH248" s="34">
        <f t="shared" ref="AH248:BI248" si="69">SUM(AH238:AH247)</f>
        <v>1</v>
      </c>
      <c r="AI248" s="34">
        <f t="shared" si="69"/>
        <v>10</v>
      </c>
      <c r="AJ248" s="34">
        <f t="shared" si="69"/>
        <v>0</v>
      </c>
      <c r="AK248" s="34">
        <f t="shared" si="69"/>
        <v>3</v>
      </c>
      <c r="AL248" s="34">
        <f t="shared" si="69"/>
        <v>9</v>
      </c>
      <c r="AM248" s="34">
        <f t="shared" si="69"/>
        <v>143</v>
      </c>
      <c r="AN248" s="34">
        <f t="shared" si="69"/>
        <v>606</v>
      </c>
      <c r="AO248" s="34">
        <f t="shared" si="69"/>
        <v>844</v>
      </c>
      <c r="AP248" s="34">
        <f t="shared" si="69"/>
        <v>4383</v>
      </c>
      <c r="AQ248" s="34">
        <f t="shared" si="69"/>
        <v>8420</v>
      </c>
      <c r="AR248" s="34">
        <f t="shared" si="69"/>
        <v>0</v>
      </c>
      <c r="AS248" s="34">
        <f t="shared" si="69"/>
        <v>212</v>
      </c>
      <c r="AT248" s="34">
        <f t="shared" si="69"/>
        <v>4470</v>
      </c>
      <c r="AU248" s="34">
        <f t="shared" si="69"/>
        <v>2548</v>
      </c>
      <c r="AV248" s="34">
        <f t="shared" si="69"/>
        <v>236</v>
      </c>
      <c r="AW248" s="34">
        <f t="shared" si="69"/>
        <v>23</v>
      </c>
      <c r="AX248" s="34">
        <f t="shared" si="69"/>
        <v>11.5</v>
      </c>
      <c r="AY248" s="34">
        <f>SUM(AY238:AY247)</f>
        <v>66</v>
      </c>
      <c r="AZ248" s="34">
        <f>SUM(AZ238:AZ247)</f>
        <v>33</v>
      </c>
      <c r="BA248" s="34">
        <f t="shared" si="69"/>
        <v>6</v>
      </c>
      <c r="BB248" s="34">
        <f t="shared" si="69"/>
        <v>7</v>
      </c>
      <c r="BC248" s="34">
        <f t="shared" si="69"/>
        <v>0</v>
      </c>
      <c r="BD248" s="34">
        <f t="shared" si="69"/>
        <v>2</v>
      </c>
      <c r="BE248" s="34">
        <f t="shared" si="69"/>
        <v>5</v>
      </c>
      <c r="BF248" s="34">
        <f>SUM(BF238:BF247)</f>
        <v>4</v>
      </c>
      <c r="BG248" s="34">
        <f t="shared" si="69"/>
        <v>770</v>
      </c>
      <c r="BH248" s="34">
        <f t="shared" si="69"/>
        <v>2003</v>
      </c>
      <c r="BI248" s="34">
        <f t="shared" si="69"/>
        <v>0</v>
      </c>
      <c r="BJ248" s="34">
        <f t="shared" ref="BJ248" si="70">SUM(BJ238:BJ247)</f>
        <v>1892</v>
      </c>
    </row>
    <row r="249" spans="1:63" s="35" customFormat="1" x14ac:dyDescent="0.2">
      <c r="A249" s="32">
        <v>7225</v>
      </c>
      <c r="B249" s="32" t="s">
        <v>289</v>
      </c>
      <c r="C249" s="33">
        <v>1</v>
      </c>
      <c r="D249" s="36">
        <v>194</v>
      </c>
      <c r="E249" s="36">
        <f>1609+10</f>
        <v>1619</v>
      </c>
      <c r="F249" s="36">
        <v>5833</v>
      </c>
      <c r="G249" s="36">
        <f>19813+100</f>
        <v>19913</v>
      </c>
      <c r="H249" s="36">
        <f>18470+100</f>
        <v>18570</v>
      </c>
      <c r="I249" s="36">
        <v>84</v>
      </c>
      <c r="J249" s="36">
        <v>1666</v>
      </c>
      <c r="K249" s="36">
        <v>25</v>
      </c>
      <c r="L249" s="36">
        <v>290</v>
      </c>
      <c r="M249" s="36">
        <v>170</v>
      </c>
      <c r="N249" s="36">
        <f>4192+20</f>
        <v>4212</v>
      </c>
      <c r="O249" s="36">
        <f>97883+500-62</f>
        <v>98321</v>
      </c>
      <c r="P249" s="36">
        <f>32+2</f>
        <v>34</v>
      </c>
      <c r="Q249" s="36">
        <f>695+40</f>
        <v>735</v>
      </c>
      <c r="R249" s="36">
        <v>3</v>
      </c>
      <c r="S249" s="36">
        <f>60+4</f>
        <v>64</v>
      </c>
      <c r="T249" s="36">
        <f>1360+80</f>
        <v>1440</v>
      </c>
      <c r="U249" s="36">
        <v>2</v>
      </c>
      <c r="V249" s="36">
        <f>60+3</f>
        <v>63</v>
      </c>
      <c r="W249" s="36">
        <f>64+10</f>
        <v>74</v>
      </c>
      <c r="X249" s="36">
        <v>140</v>
      </c>
      <c r="Y249" s="36">
        <f>383+50</f>
        <v>433</v>
      </c>
      <c r="Z249" s="36">
        <f>325+30</f>
        <v>355</v>
      </c>
      <c r="AA249" s="36">
        <v>90</v>
      </c>
      <c r="AB249" s="36">
        <v>283</v>
      </c>
      <c r="AC249" s="36">
        <v>407</v>
      </c>
      <c r="AD249" s="36">
        <v>177</v>
      </c>
      <c r="AE249" s="36">
        <f>313+37</f>
        <v>350</v>
      </c>
      <c r="AF249" s="36">
        <v>1008</v>
      </c>
      <c r="AG249" s="36">
        <v>0</v>
      </c>
      <c r="AH249" s="36">
        <v>2</v>
      </c>
      <c r="AI249" s="36">
        <v>11</v>
      </c>
      <c r="AJ249" s="36">
        <v>0</v>
      </c>
      <c r="AK249" s="36">
        <v>0</v>
      </c>
      <c r="AL249" s="36">
        <v>10</v>
      </c>
      <c r="AM249" s="36">
        <v>135</v>
      </c>
      <c r="AN249" s="36">
        <f>2904+7</f>
        <v>2911</v>
      </c>
      <c r="AO249" s="36">
        <f>3690+1</f>
        <v>3691</v>
      </c>
      <c r="AP249" s="36">
        <f>63633+301</f>
        <v>63934</v>
      </c>
      <c r="AQ249" s="36">
        <f>101191+590</f>
        <v>101781</v>
      </c>
      <c r="AR249" s="36">
        <v>183</v>
      </c>
      <c r="AS249" s="36">
        <v>1594</v>
      </c>
      <c r="AT249" s="36">
        <v>37020</v>
      </c>
      <c r="AU249" s="36">
        <f>26083</f>
        <v>26083</v>
      </c>
      <c r="AV249" s="36">
        <f>951+60</f>
        <v>1011</v>
      </c>
      <c r="AW249" s="36">
        <v>0</v>
      </c>
      <c r="AX249" s="30">
        <f t="shared" si="51"/>
        <v>0</v>
      </c>
      <c r="AY249" s="36">
        <v>93</v>
      </c>
      <c r="AZ249" s="30">
        <f t="shared" si="52"/>
        <v>46.5</v>
      </c>
      <c r="BA249" s="36">
        <v>0</v>
      </c>
      <c r="BB249" s="36">
        <v>0</v>
      </c>
      <c r="BC249" s="36">
        <v>1</v>
      </c>
      <c r="BD249" s="36">
        <v>0</v>
      </c>
      <c r="BE249" s="36">
        <v>0</v>
      </c>
      <c r="BF249" s="36">
        <v>400</v>
      </c>
      <c r="BG249" s="36">
        <f>2714+61</f>
        <v>2775</v>
      </c>
      <c r="BH249" s="36">
        <v>24197</v>
      </c>
      <c r="BI249" s="36">
        <v>223</v>
      </c>
      <c r="BJ249" s="13">
        <v>27894</v>
      </c>
    </row>
    <row r="250" spans="1:63" x14ac:dyDescent="0.2">
      <c r="A250" s="7">
        <v>7299</v>
      </c>
      <c r="B250" s="7" t="s">
        <v>290</v>
      </c>
      <c r="C250" s="30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30">
        <f t="shared" si="51"/>
        <v>0</v>
      </c>
      <c r="AY250" s="28"/>
      <c r="AZ250" s="30">
        <f t="shared" si="52"/>
        <v>0</v>
      </c>
      <c r="BA250" s="28"/>
      <c r="BB250" s="28"/>
      <c r="BC250" s="28"/>
      <c r="BD250" s="28"/>
      <c r="BE250" s="28"/>
      <c r="BF250" s="28"/>
      <c r="BG250" s="28"/>
      <c r="BH250" s="28"/>
      <c r="BI250" s="28"/>
      <c r="BJ250" s="13">
        <v>27894</v>
      </c>
      <c r="BK250" s="3"/>
    </row>
    <row r="251" spans="1:63" x14ac:dyDescent="0.2">
      <c r="A251" s="8">
        <v>7301</v>
      </c>
      <c r="B251" s="8" t="s">
        <v>291</v>
      </c>
      <c r="C251" s="30">
        <v>8</v>
      </c>
      <c r="D251" s="28">
        <v>1</v>
      </c>
      <c r="E251" s="30">
        <v>2</v>
      </c>
      <c r="F251" s="30">
        <v>0</v>
      </c>
      <c r="G251" s="30">
        <v>24</v>
      </c>
      <c r="H251" s="30">
        <v>14</v>
      </c>
      <c r="I251" s="30">
        <v>0</v>
      </c>
      <c r="J251" s="30">
        <v>0</v>
      </c>
      <c r="K251" s="30">
        <v>0</v>
      </c>
      <c r="L251" s="30">
        <v>0</v>
      </c>
      <c r="M251" s="28">
        <v>1</v>
      </c>
      <c r="N251" s="30">
        <v>7</v>
      </c>
      <c r="O251" s="30">
        <v>74</v>
      </c>
      <c r="P251" s="30">
        <v>0</v>
      </c>
      <c r="Q251" s="13">
        <v>0</v>
      </c>
      <c r="R251" s="28">
        <v>0</v>
      </c>
      <c r="S251" s="30">
        <v>0</v>
      </c>
      <c r="T251" s="13">
        <v>0</v>
      </c>
      <c r="U251" s="28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13">
        <v>0</v>
      </c>
      <c r="AC251" s="30">
        <v>0</v>
      </c>
      <c r="AD251" s="30">
        <v>0</v>
      </c>
      <c r="AE251" s="30">
        <v>0</v>
      </c>
      <c r="AF251" s="28">
        <v>3</v>
      </c>
      <c r="AG251" s="28">
        <v>0</v>
      </c>
      <c r="AH251" s="30">
        <v>0</v>
      </c>
      <c r="AI251" s="30">
        <v>0</v>
      </c>
      <c r="AJ251" s="13">
        <v>0</v>
      </c>
      <c r="AK251" s="28">
        <v>0</v>
      </c>
      <c r="AL251" s="30">
        <v>0</v>
      </c>
      <c r="AM251" s="30">
        <v>0</v>
      </c>
      <c r="AN251" s="31">
        <v>0</v>
      </c>
      <c r="AO251" s="13">
        <v>2</v>
      </c>
      <c r="AP251" s="30">
        <v>50</v>
      </c>
      <c r="AQ251" s="13">
        <v>74</v>
      </c>
      <c r="AR251" s="30">
        <v>0</v>
      </c>
      <c r="AS251" s="30">
        <v>3</v>
      </c>
      <c r="AT251" s="30">
        <v>60</v>
      </c>
      <c r="AU251" s="13">
        <v>0</v>
      </c>
      <c r="AV251" s="13">
        <v>0</v>
      </c>
      <c r="AW251" s="30">
        <v>0</v>
      </c>
      <c r="AX251" s="30">
        <f t="shared" si="51"/>
        <v>0</v>
      </c>
      <c r="AY251" s="30">
        <v>0</v>
      </c>
      <c r="AZ251" s="30">
        <f t="shared" si="52"/>
        <v>0</v>
      </c>
      <c r="BA251" s="30">
        <v>0</v>
      </c>
      <c r="BB251" s="30">
        <v>0</v>
      </c>
      <c r="BC251" s="30">
        <v>0</v>
      </c>
      <c r="BD251" s="30">
        <v>0</v>
      </c>
      <c r="BE251" s="13">
        <v>0</v>
      </c>
      <c r="BF251" s="28">
        <v>0</v>
      </c>
      <c r="BG251" s="13">
        <v>0</v>
      </c>
      <c r="BH251" s="13">
        <v>0</v>
      </c>
      <c r="BI251" s="13">
        <v>0</v>
      </c>
      <c r="BJ251" s="13">
        <v>25</v>
      </c>
      <c r="BK251" s="3"/>
    </row>
    <row r="252" spans="1:63" x14ac:dyDescent="0.2">
      <c r="A252" s="8">
        <v>7302</v>
      </c>
      <c r="B252" s="8" t="s">
        <v>292</v>
      </c>
      <c r="C252" s="30">
        <v>4</v>
      </c>
      <c r="D252" s="28">
        <v>2</v>
      </c>
      <c r="E252" s="30">
        <v>17</v>
      </c>
      <c r="F252" s="30">
        <v>45</v>
      </c>
      <c r="G252" s="30">
        <v>220</v>
      </c>
      <c r="H252" s="30">
        <v>137</v>
      </c>
      <c r="I252" s="30">
        <v>0</v>
      </c>
      <c r="J252" s="30">
        <v>0</v>
      </c>
      <c r="K252" s="30">
        <v>0</v>
      </c>
      <c r="L252" s="30">
        <v>0</v>
      </c>
      <c r="M252" s="28">
        <v>2</v>
      </c>
      <c r="N252" s="30">
        <v>34</v>
      </c>
      <c r="O252" s="30">
        <v>683</v>
      </c>
      <c r="P252" s="30">
        <v>0</v>
      </c>
      <c r="Q252" s="13">
        <v>0</v>
      </c>
      <c r="R252" s="28">
        <v>0</v>
      </c>
      <c r="S252" s="30">
        <v>0</v>
      </c>
      <c r="T252" s="13">
        <v>0</v>
      </c>
      <c r="U252" s="28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13">
        <v>0</v>
      </c>
      <c r="AC252" s="30">
        <v>0</v>
      </c>
      <c r="AD252" s="30">
        <v>0</v>
      </c>
      <c r="AE252" s="30">
        <v>4</v>
      </c>
      <c r="AF252" s="28">
        <v>3</v>
      </c>
      <c r="AG252" s="28">
        <v>0</v>
      </c>
      <c r="AH252" s="30">
        <v>0</v>
      </c>
      <c r="AI252" s="30">
        <v>0</v>
      </c>
      <c r="AJ252" s="13">
        <v>0</v>
      </c>
      <c r="AK252" s="28">
        <v>0</v>
      </c>
      <c r="AL252" s="30">
        <v>0</v>
      </c>
      <c r="AM252" s="30">
        <v>0</v>
      </c>
      <c r="AN252" s="31">
        <v>24</v>
      </c>
      <c r="AO252" s="13">
        <v>33</v>
      </c>
      <c r="AP252" s="30">
        <v>457</v>
      </c>
      <c r="AQ252" s="13">
        <v>682</v>
      </c>
      <c r="AR252" s="30">
        <v>0</v>
      </c>
      <c r="AS252" s="30">
        <v>14</v>
      </c>
      <c r="AT252" s="30">
        <v>275</v>
      </c>
      <c r="AU252" s="13">
        <v>139</v>
      </c>
      <c r="AV252" s="13">
        <v>0</v>
      </c>
      <c r="AW252" s="30">
        <v>0</v>
      </c>
      <c r="AX252" s="30">
        <f t="shared" si="51"/>
        <v>0</v>
      </c>
      <c r="AY252" s="30">
        <v>0</v>
      </c>
      <c r="AZ252" s="30">
        <f t="shared" si="52"/>
        <v>0</v>
      </c>
      <c r="BA252" s="30">
        <v>0</v>
      </c>
      <c r="BB252" s="30">
        <v>0</v>
      </c>
      <c r="BC252" s="30">
        <v>1</v>
      </c>
      <c r="BD252" s="30">
        <v>0</v>
      </c>
      <c r="BE252" s="13">
        <v>0</v>
      </c>
      <c r="BF252" s="28">
        <v>0</v>
      </c>
      <c r="BG252" s="13">
        <v>0</v>
      </c>
      <c r="BH252" s="13">
        <v>137</v>
      </c>
      <c r="BI252" s="13">
        <v>0</v>
      </c>
      <c r="BJ252" s="13">
        <v>215</v>
      </c>
      <c r="BK252" s="3"/>
    </row>
    <row r="253" spans="1:63" x14ac:dyDescent="0.2">
      <c r="A253" s="8">
        <v>7303</v>
      </c>
      <c r="B253" s="8" t="s">
        <v>293</v>
      </c>
      <c r="C253" s="30">
        <v>4</v>
      </c>
      <c r="D253" s="28">
        <v>12</v>
      </c>
      <c r="E253" s="30">
        <v>52</v>
      </c>
      <c r="F253" s="30">
        <v>171</v>
      </c>
      <c r="G253" s="30">
        <f>555+20</f>
        <v>575</v>
      </c>
      <c r="H253" s="30">
        <v>563</v>
      </c>
      <c r="I253" s="30">
        <v>0</v>
      </c>
      <c r="J253" s="30">
        <v>0</v>
      </c>
      <c r="K253" s="30">
        <v>0</v>
      </c>
      <c r="L253" s="30">
        <v>0</v>
      </c>
      <c r="M253" s="28">
        <v>9</v>
      </c>
      <c r="N253" s="30">
        <v>125</v>
      </c>
      <c r="O253" s="30">
        <f>2672+20</f>
        <v>2692</v>
      </c>
      <c r="P253" s="30">
        <v>0</v>
      </c>
      <c r="Q253" s="13">
        <v>0</v>
      </c>
      <c r="R253" s="28">
        <v>0</v>
      </c>
      <c r="S253" s="30">
        <v>0</v>
      </c>
      <c r="T253" s="13">
        <v>0</v>
      </c>
      <c r="U253" s="28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13">
        <v>0</v>
      </c>
      <c r="AC253" s="30">
        <v>0</v>
      </c>
      <c r="AD253" s="30">
        <v>0</v>
      </c>
      <c r="AE253" s="30">
        <f>34+10</f>
        <v>44</v>
      </c>
      <c r="AF253" s="28">
        <v>38</v>
      </c>
      <c r="AG253" s="28">
        <v>0</v>
      </c>
      <c r="AH253" s="30">
        <v>0</v>
      </c>
      <c r="AI253" s="30">
        <v>0</v>
      </c>
      <c r="AJ253" s="13">
        <v>0</v>
      </c>
      <c r="AK253" s="28">
        <v>0</v>
      </c>
      <c r="AL253" s="30">
        <v>0</v>
      </c>
      <c r="AM253" s="30">
        <v>0</v>
      </c>
      <c r="AN253" s="31">
        <v>171</v>
      </c>
      <c r="AO253" s="13">
        <v>136</v>
      </c>
      <c r="AP253" s="30">
        <f>1803+20</f>
        <v>1823</v>
      </c>
      <c r="AQ253" s="13">
        <f>2670+20</f>
        <v>2690</v>
      </c>
      <c r="AR253" s="30">
        <v>1</v>
      </c>
      <c r="AS253" s="30">
        <v>48</v>
      </c>
      <c r="AT253" s="30">
        <v>1054</v>
      </c>
      <c r="AU253" s="13">
        <v>470</v>
      </c>
      <c r="AV253" s="13">
        <v>0</v>
      </c>
      <c r="AW253" s="30">
        <v>0</v>
      </c>
      <c r="AX253" s="30">
        <f t="shared" si="51"/>
        <v>0</v>
      </c>
      <c r="AY253" s="30">
        <v>0</v>
      </c>
      <c r="AZ253" s="30">
        <f t="shared" si="52"/>
        <v>0</v>
      </c>
      <c r="BA253" s="30">
        <v>0</v>
      </c>
      <c r="BB253" s="30">
        <v>0</v>
      </c>
      <c r="BC253" s="30">
        <v>0</v>
      </c>
      <c r="BD253" s="30">
        <v>0</v>
      </c>
      <c r="BE253" s="13">
        <v>0</v>
      </c>
      <c r="BF253" s="28">
        <v>0</v>
      </c>
      <c r="BG253" s="13">
        <v>0</v>
      </c>
      <c r="BH253" s="13">
        <v>468</v>
      </c>
      <c r="BI253" s="13">
        <v>0</v>
      </c>
      <c r="BJ253" s="13">
        <v>819</v>
      </c>
      <c r="BK253" s="3"/>
    </row>
    <row r="254" spans="1:63" x14ac:dyDescent="0.2">
      <c r="A254" s="8">
        <v>7304</v>
      </c>
      <c r="B254" s="8" t="s">
        <v>294</v>
      </c>
      <c r="C254" s="30">
        <v>7</v>
      </c>
      <c r="D254" s="28">
        <v>1</v>
      </c>
      <c r="E254" s="30">
        <v>4</v>
      </c>
      <c r="F254" s="30">
        <v>14</v>
      </c>
      <c r="G254" s="30">
        <v>40</v>
      </c>
      <c r="H254" s="30">
        <v>47</v>
      </c>
      <c r="I254" s="30">
        <v>0</v>
      </c>
      <c r="J254" s="30">
        <v>0</v>
      </c>
      <c r="K254" s="30">
        <v>0</v>
      </c>
      <c r="L254" s="30">
        <v>0</v>
      </c>
      <c r="M254" s="28">
        <v>1</v>
      </c>
      <c r="N254" s="30">
        <v>16</v>
      </c>
      <c r="O254" s="30">
        <v>347</v>
      </c>
      <c r="P254" s="30">
        <v>0</v>
      </c>
      <c r="Q254" s="13">
        <v>0</v>
      </c>
      <c r="R254" s="28">
        <v>0</v>
      </c>
      <c r="S254" s="30">
        <v>0</v>
      </c>
      <c r="T254" s="13">
        <v>0</v>
      </c>
      <c r="U254" s="28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13">
        <v>0</v>
      </c>
      <c r="AC254" s="30">
        <v>0</v>
      </c>
      <c r="AD254" s="30">
        <v>0</v>
      </c>
      <c r="AE254" s="30">
        <v>0</v>
      </c>
      <c r="AF254" s="28">
        <v>5</v>
      </c>
      <c r="AG254" s="28">
        <v>0</v>
      </c>
      <c r="AH254" s="30">
        <v>0</v>
      </c>
      <c r="AI254" s="30">
        <v>0</v>
      </c>
      <c r="AJ254" s="13">
        <v>0</v>
      </c>
      <c r="AK254" s="28">
        <v>0</v>
      </c>
      <c r="AL254" s="30">
        <v>0</v>
      </c>
      <c r="AM254" s="30">
        <v>0</v>
      </c>
      <c r="AN254" s="31">
        <v>0</v>
      </c>
      <c r="AO254" s="13">
        <v>3</v>
      </c>
      <c r="AP254" s="30">
        <v>177</v>
      </c>
      <c r="AQ254" s="13">
        <v>347</v>
      </c>
      <c r="AR254" s="30">
        <v>0</v>
      </c>
      <c r="AS254" s="30">
        <v>8</v>
      </c>
      <c r="AT254" s="30">
        <v>176</v>
      </c>
      <c r="AU254" s="13">
        <v>128</v>
      </c>
      <c r="AV254" s="13">
        <v>0</v>
      </c>
      <c r="AW254" s="30">
        <v>0</v>
      </c>
      <c r="AX254" s="30">
        <f t="shared" si="51"/>
        <v>0</v>
      </c>
      <c r="AY254" s="30">
        <v>0</v>
      </c>
      <c r="AZ254" s="30">
        <f t="shared" si="52"/>
        <v>0</v>
      </c>
      <c r="BA254" s="30">
        <v>1</v>
      </c>
      <c r="BB254" s="30">
        <v>0</v>
      </c>
      <c r="BC254" s="30">
        <v>0</v>
      </c>
      <c r="BD254" s="30">
        <v>0</v>
      </c>
      <c r="BE254" s="13">
        <v>0</v>
      </c>
      <c r="BF254" s="28">
        <v>0</v>
      </c>
      <c r="BG254" s="13">
        <v>42</v>
      </c>
      <c r="BH254" s="13">
        <v>86</v>
      </c>
      <c r="BI254" s="13">
        <v>0</v>
      </c>
      <c r="BJ254" s="13">
        <v>69</v>
      </c>
      <c r="BK254" s="3"/>
    </row>
    <row r="255" spans="1:63" x14ac:dyDescent="0.2">
      <c r="A255" s="8">
        <v>7305</v>
      </c>
      <c r="B255" s="8" t="s">
        <v>295</v>
      </c>
      <c r="C255" s="30">
        <v>7</v>
      </c>
      <c r="D255" s="28">
        <v>1</v>
      </c>
      <c r="E255" s="30">
        <v>8</v>
      </c>
      <c r="F255" s="30">
        <v>35</v>
      </c>
      <c r="G255" s="30">
        <v>68</v>
      </c>
      <c r="H255" s="30">
        <v>90</v>
      </c>
      <c r="I255" s="30">
        <v>0</v>
      </c>
      <c r="J255" s="30">
        <v>0</v>
      </c>
      <c r="K255" s="30">
        <v>0</v>
      </c>
      <c r="L255" s="30">
        <v>0</v>
      </c>
      <c r="M255" s="28">
        <v>3</v>
      </c>
      <c r="N255" s="30">
        <v>26</v>
      </c>
      <c r="O255" s="30">
        <v>390</v>
      </c>
      <c r="P255" s="30">
        <v>0</v>
      </c>
      <c r="Q255" s="13">
        <v>0</v>
      </c>
      <c r="R255" s="28">
        <v>0</v>
      </c>
      <c r="S255" s="30">
        <v>0</v>
      </c>
      <c r="T255" s="13">
        <v>0</v>
      </c>
      <c r="U255" s="28">
        <v>0</v>
      </c>
      <c r="V255" s="30">
        <v>7</v>
      </c>
      <c r="W255" s="30">
        <v>0</v>
      </c>
      <c r="X255" s="30">
        <v>8</v>
      </c>
      <c r="Y255" s="30">
        <v>46</v>
      </c>
      <c r="Z255" s="30">
        <v>0</v>
      </c>
      <c r="AA255" s="30">
        <v>82</v>
      </c>
      <c r="AB255" s="13">
        <v>0</v>
      </c>
      <c r="AC255" s="30">
        <v>0</v>
      </c>
      <c r="AD255" s="30">
        <v>0</v>
      </c>
      <c r="AE255" s="30">
        <v>1</v>
      </c>
      <c r="AF255" s="28">
        <v>25</v>
      </c>
      <c r="AG255" s="28">
        <v>0</v>
      </c>
      <c r="AH255" s="30">
        <v>0</v>
      </c>
      <c r="AI255" s="30">
        <v>0</v>
      </c>
      <c r="AJ255" s="13">
        <v>0</v>
      </c>
      <c r="AK255" s="28">
        <v>0</v>
      </c>
      <c r="AL255" s="30">
        <v>0</v>
      </c>
      <c r="AM255" s="30">
        <v>0</v>
      </c>
      <c r="AN255" s="31">
        <v>2</v>
      </c>
      <c r="AO255" s="13">
        <v>15</v>
      </c>
      <c r="AP255" s="30">
        <v>276</v>
      </c>
      <c r="AQ255" s="13">
        <v>526</v>
      </c>
      <c r="AR255" s="30">
        <v>0</v>
      </c>
      <c r="AS255" s="30">
        <v>11</v>
      </c>
      <c r="AT255" s="30">
        <v>211</v>
      </c>
      <c r="AU255" s="13">
        <v>102</v>
      </c>
      <c r="AV255" s="13">
        <v>54</v>
      </c>
      <c r="AW255" s="30">
        <v>0</v>
      </c>
      <c r="AX255" s="30">
        <f t="shared" si="51"/>
        <v>0</v>
      </c>
      <c r="AY255" s="30">
        <v>38</v>
      </c>
      <c r="AZ255" s="30">
        <f t="shared" si="52"/>
        <v>19</v>
      </c>
      <c r="BA255" s="30">
        <v>1</v>
      </c>
      <c r="BB255" s="30">
        <v>1</v>
      </c>
      <c r="BC255" s="30">
        <v>0</v>
      </c>
      <c r="BD255" s="30">
        <v>1</v>
      </c>
      <c r="BE255" s="13">
        <v>1</v>
      </c>
      <c r="BF255" s="28">
        <v>0</v>
      </c>
      <c r="BG255" s="13">
        <v>136</v>
      </c>
      <c r="BH255" s="13">
        <v>20</v>
      </c>
      <c r="BI255" s="13">
        <v>0</v>
      </c>
      <c r="BJ255" s="13">
        <v>122</v>
      </c>
      <c r="BK255" s="3"/>
    </row>
    <row r="256" spans="1:63" x14ac:dyDescent="0.2">
      <c r="A256" s="8">
        <v>7306</v>
      </c>
      <c r="B256" s="8" t="s">
        <v>296</v>
      </c>
      <c r="C256" s="30">
        <v>7</v>
      </c>
      <c r="D256" s="28">
        <v>1</v>
      </c>
      <c r="E256" s="30">
        <v>7</v>
      </c>
      <c r="F256" s="30">
        <v>27</v>
      </c>
      <c r="G256" s="30">
        <v>83</v>
      </c>
      <c r="H256" s="30">
        <v>63</v>
      </c>
      <c r="I256" s="30">
        <v>1</v>
      </c>
      <c r="J256" s="30">
        <v>29</v>
      </c>
      <c r="K256" s="30">
        <v>0</v>
      </c>
      <c r="L256" s="30">
        <v>0</v>
      </c>
      <c r="M256" s="28">
        <v>1</v>
      </c>
      <c r="N256" s="30">
        <v>20</v>
      </c>
      <c r="O256" s="30">
        <v>417</v>
      </c>
      <c r="P256" s="30">
        <v>0</v>
      </c>
      <c r="Q256" s="13">
        <v>0</v>
      </c>
      <c r="R256" s="28">
        <v>0</v>
      </c>
      <c r="S256" s="30">
        <v>0</v>
      </c>
      <c r="T256" s="13">
        <v>0</v>
      </c>
      <c r="U256" s="28">
        <v>1</v>
      </c>
      <c r="V256" s="30">
        <v>5</v>
      </c>
      <c r="W256" s="30">
        <v>0</v>
      </c>
      <c r="X256" s="30">
        <v>14</v>
      </c>
      <c r="Y256" s="30">
        <v>57</v>
      </c>
      <c r="Z256" s="30">
        <v>20</v>
      </c>
      <c r="AA256" s="30">
        <v>0</v>
      </c>
      <c r="AB256" s="13">
        <v>0</v>
      </c>
      <c r="AC256" s="30">
        <v>24</v>
      </c>
      <c r="AD256" s="30">
        <v>0</v>
      </c>
      <c r="AE256" s="30">
        <v>1</v>
      </c>
      <c r="AF256" s="28">
        <v>31</v>
      </c>
      <c r="AG256" s="28">
        <v>0</v>
      </c>
      <c r="AH256" s="30">
        <v>0</v>
      </c>
      <c r="AI256" s="30">
        <v>0</v>
      </c>
      <c r="AJ256" s="13">
        <v>0</v>
      </c>
      <c r="AK256" s="28">
        <v>0</v>
      </c>
      <c r="AL256" s="30">
        <v>0</v>
      </c>
      <c r="AM256" s="30">
        <v>0</v>
      </c>
      <c r="AN256" s="31">
        <v>7</v>
      </c>
      <c r="AO256" s="13">
        <v>11</v>
      </c>
      <c r="AP256" s="30">
        <v>260</v>
      </c>
      <c r="AQ256" s="13">
        <v>508</v>
      </c>
      <c r="AR256" s="30">
        <v>0</v>
      </c>
      <c r="AS256" s="30">
        <v>8</v>
      </c>
      <c r="AT256" s="30">
        <v>188</v>
      </c>
      <c r="AU256" s="13">
        <v>136</v>
      </c>
      <c r="AV256" s="13">
        <v>71</v>
      </c>
      <c r="AW256" s="30">
        <v>0</v>
      </c>
      <c r="AX256" s="30">
        <f t="shared" si="51"/>
        <v>0</v>
      </c>
      <c r="AY256" s="30">
        <v>10</v>
      </c>
      <c r="AZ256" s="30">
        <f t="shared" si="52"/>
        <v>5</v>
      </c>
      <c r="BA256" s="30">
        <v>0</v>
      </c>
      <c r="BB256" s="30">
        <v>0</v>
      </c>
      <c r="BC256" s="30">
        <v>0</v>
      </c>
      <c r="BD256" s="30">
        <v>0</v>
      </c>
      <c r="BE256" s="13">
        <v>1</v>
      </c>
      <c r="BF256" s="28">
        <v>0</v>
      </c>
      <c r="BG256" s="13">
        <v>91</v>
      </c>
      <c r="BH256" s="13">
        <v>116</v>
      </c>
      <c r="BI256" s="13">
        <v>0</v>
      </c>
      <c r="BJ256" s="13">
        <v>114</v>
      </c>
      <c r="BK256" s="3"/>
    </row>
    <row r="257" spans="1:63" x14ac:dyDescent="0.2">
      <c r="A257" s="8">
        <v>7307</v>
      </c>
      <c r="B257" s="8" t="s">
        <v>297</v>
      </c>
      <c r="C257" s="30">
        <v>6</v>
      </c>
      <c r="D257" s="28">
        <v>1</v>
      </c>
      <c r="E257" s="30">
        <v>5</v>
      </c>
      <c r="F257" s="30">
        <v>0</v>
      </c>
      <c r="G257" s="30">
        <v>36</v>
      </c>
      <c r="H257" s="30">
        <v>43</v>
      </c>
      <c r="I257" s="30">
        <v>0</v>
      </c>
      <c r="J257" s="30">
        <v>0</v>
      </c>
      <c r="K257" s="30">
        <v>0</v>
      </c>
      <c r="L257" s="30">
        <v>0</v>
      </c>
      <c r="M257" s="28">
        <v>1</v>
      </c>
      <c r="N257" s="30">
        <v>16</v>
      </c>
      <c r="O257" s="30">
        <v>272</v>
      </c>
      <c r="P257" s="30">
        <v>0</v>
      </c>
      <c r="Q257" s="13">
        <v>0</v>
      </c>
      <c r="R257" s="28">
        <v>0</v>
      </c>
      <c r="S257" s="30">
        <v>0</v>
      </c>
      <c r="T257" s="13">
        <v>0</v>
      </c>
      <c r="U257" s="28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13">
        <v>0</v>
      </c>
      <c r="AC257" s="30">
        <v>0</v>
      </c>
      <c r="AD257" s="30">
        <v>0</v>
      </c>
      <c r="AE257" s="30">
        <v>0</v>
      </c>
      <c r="AF257" s="28">
        <v>0</v>
      </c>
      <c r="AG257" s="28">
        <v>0</v>
      </c>
      <c r="AH257" s="30">
        <v>0</v>
      </c>
      <c r="AI257" s="30">
        <v>0</v>
      </c>
      <c r="AJ257" s="13">
        <v>0</v>
      </c>
      <c r="AK257" s="28">
        <v>0</v>
      </c>
      <c r="AL257" s="30">
        <v>0</v>
      </c>
      <c r="AM257" s="30">
        <v>0</v>
      </c>
      <c r="AN257" s="31">
        <v>0</v>
      </c>
      <c r="AO257" s="13">
        <v>17</v>
      </c>
      <c r="AP257" s="30">
        <v>168</v>
      </c>
      <c r="AQ257" s="13">
        <v>272</v>
      </c>
      <c r="AR257" s="30">
        <v>0</v>
      </c>
      <c r="AS257" s="30">
        <v>4</v>
      </c>
      <c r="AT257" s="30">
        <v>77</v>
      </c>
      <c r="AU257" s="13">
        <v>55</v>
      </c>
      <c r="AV257" s="13">
        <v>0</v>
      </c>
      <c r="AW257" s="30">
        <v>0</v>
      </c>
      <c r="AX257" s="30">
        <f t="shared" si="51"/>
        <v>0</v>
      </c>
      <c r="AY257" s="30">
        <v>0</v>
      </c>
      <c r="AZ257" s="30">
        <f t="shared" si="52"/>
        <v>0</v>
      </c>
      <c r="BA257" s="30">
        <v>0</v>
      </c>
      <c r="BB257" s="30">
        <v>0</v>
      </c>
      <c r="BC257" s="30">
        <v>0</v>
      </c>
      <c r="BD257" s="30">
        <v>0</v>
      </c>
      <c r="BE257" s="13">
        <v>0</v>
      </c>
      <c r="BF257" s="28">
        <v>0</v>
      </c>
      <c r="BG257" s="13">
        <v>0</v>
      </c>
      <c r="BH257" s="13">
        <v>55</v>
      </c>
      <c r="BI257" s="13">
        <v>0</v>
      </c>
      <c r="BJ257" s="13">
        <v>59</v>
      </c>
      <c r="BK257" s="3"/>
    </row>
    <row r="258" spans="1:63" x14ac:dyDescent="0.2">
      <c r="A258" s="8">
        <v>7308</v>
      </c>
      <c r="B258" s="8" t="s">
        <v>298</v>
      </c>
      <c r="C258" s="30">
        <v>4</v>
      </c>
      <c r="D258" s="28">
        <v>11</v>
      </c>
      <c r="E258" s="30">
        <f>40+2</f>
        <v>42</v>
      </c>
      <c r="F258" s="30">
        <v>101</v>
      </c>
      <c r="G258" s="30">
        <f>503+20</f>
        <v>523</v>
      </c>
      <c r="H258" s="30">
        <f>386+10</f>
        <v>396</v>
      </c>
      <c r="I258" s="30">
        <v>1</v>
      </c>
      <c r="J258" s="30">
        <v>9</v>
      </c>
      <c r="K258" s="30">
        <v>0</v>
      </c>
      <c r="L258" s="30">
        <v>0</v>
      </c>
      <c r="M258" s="28">
        <v>10</v>
      </c>
      <c r="N258" s="30">
        <v>87</v>
      </c>
      <c r="O258" s="30">
        <f>1534+20</f>
        <v>1554</v>
      </c>
      <c r="P258" s="30">
        <v>2</v>
      </c>
      <c r="Q258" s="13">
        <v>44</v>
      </c>
      <c r="R258" s="28">
        <v>0</v>
      </c>
      <c r="S258" s="30">
        <v>0</v>
      </c>
      <c r="T258" s="13">
        <v>0</v>
      </c>
      <c r="U258" s="28">
        <v>1</v>
      </c>
      <c r="V258" s="30">
        <v>11</v>
      </c>
      <c r="W258" s="30">
        <v>22</v>
      </c>
      <c r="X258" s="30">
        <v>0</v>
      </c>
      <c r="Y258" s="30">
        <f>64+20</f>
        <v>84</v>
      </c>
      <c r="Z258" s="30">
        <v>0</v>
      </c>
      <c r="AA258" s="30">
        <v>0</v>
      </c>
      <c r="AB258" s="13">
        <v>103</v>
      </c>
      <c r="AC258" s="30">
        <v>0</v>
      </c>
      <c r="AD258" s="30">
        <v>0</v>
      </c>
      <c r="AE258" s="30">
        <f>1+5</f>
        <v>6</v>
      </c>
      <c r="AF258" s="28">
        <v>25</v>
      </c>
      <c r="AG258" s="28">
        <v>0</v>
      </c>
      <c r="AH258" s="30">
        <v>0</v>
      </c>
      <c r="AI258" s="30">
        <v>0</v>
      </c>
      <c r="AJ258" s="13">
        <v>0</v>
      </c>
      <c r="AK258" s="28">
        <v>0</v>
      </c>
      <c r="AL258" s="30">
        <v>1</v>
      </c>
      <c r="AM258" s="30">
        <v>18</v>
      </c>
      <c r="AN258" s="31">
        <v>14</v>
      </c>
      <c r="AO258" s="13">
        <v>62</v>
      </c>
      <c r="AP258" s="30">
        <f>1160+30</f>
        <v>1190</v>
      </c>
      <c r="AQ258" s="13">
        <f>1767+40</f>
        <v>1807</v>
      </c>
      <c r="AR258" s="30">
        <v>4</v>
      </c>
      <c r="AS258" s="30">
        <v>32</v>
      </c>
      <c r="AT258" s="30">
        <v>680</v>
      </c>
      <c r="AU258" s="13">
        <v>273</v>
      </c>
      <c r="AV258" s="13">
        <v>189</v>
      </c>
      <c r="AW258" s="30">
        <v>0</v>
      </c>
      <c r="AX258" s="30">
        <f t="shared" si="51"/>
        <v>0</v>
      </c>
      <c r="AY258" s="30">
        <v>34</v>
      </c>
      <c r="AZ258" s="30">
        <f t="shared" si="52"/>
        <v>17</v>
      </c>
      <c r="BA258" s="30">
        <v>0</v>
      </c>
      <c r="BB258" s="30">
        <v>0</v>
      </c>
      <c r="BC258" s="30">
        <v>0</v>
      </c>
      <c r="BD258" s="30">
        <v>0</v>
      </c>
      <c r="BE258" s="13">
        <v>2</v>
      </c>
      <c r="BF258" s="28">
        <v>0</v>
      </c>
      <c r="BG258" s="13">
        <v>189</v>
      </c>
      <c r="BH258" s="13">
        <v>272</v>
      </c>
      <c r="BI258" s="13">
        <v>0</v>
      </c>
      <c r="BJ258" s="13">
        <v>578</v>
      </c>
      <c r="BK258" s="3"/>
    </row>
    <row r="259" spans="1:63" x14ac:dyDescent="0.2">
      <c r="A259" s="8">
        <v>7309</v>
      </c>
      <c r="B259" s="8" t="s">
        <v>299</v>
      </c>
      <c r="C259" s="30">
        <v>5</v>
      </c>
      <c r="D259" s="28">
        <v>3</v>
      </c>
      <c r="E259" s="30">
        <v>16</v>
      </c>
      <c r="F259" s="30">
        <v>0</v>
      </c>
      <c r="G259" s="30">
        <v>211</v>
      </c>
      <c r="H259" s="30">
        <v>179</v>
      </c>
      <c r="I259" s="30">
        <v>0</v>
      </c>
      <c r="J259" s="30">
        <v>0</v>
      </c>
      <c r="K259" s="30">
        <v>0</v>
      </c>
      <c r="L259" s="30">
        <v>0</v>
      </c>
      <c r="M259" s="28">
        <v>4</v>
      </c>
      <c r="N259" s="30">
        <v>54</v>
      </c>
      <c r="O259" s="30">
        <v>1048</v>
      </c>
      <c r="P259" s="30">
        <v>0</v>
      </c>
      <c r="Q259" s="13">
        <v>0</v>
      </c>
      <c r="R259" s="28">
        <v>0</v>
      </c>
      <c r="S259" s="30">
        <v>0</v>
      </c>
      <c r="T259" s="13">
        <v>0</v>
      </c>
      <c r="U259" s="28">
        <v>1</v>
      </c>
      <c r="V259" s="30">
        <v>9</v>
      </c>
      <c r="W259" s="30">
        <v>103</v>
      </c>
      <c r="X259" s="30">
        <v>0</v>
      </c>
      <c r="Y259" s="30">
        <v>75</v>
      </c>
      <c r="Z259" s="30">
        <v>0</v>
      </c>
      <c r="AA259" s="30">
        <v>0</v>
      </c>
      <c r="AB259" s="13">
        <v>0</v>
      </c>
      <c r="AC259" s="30">
        <v>0</v>
      </c>
      <c r="AD259" s="30">
        <v>11</v>
      </c>
      <c r="AE259" s="30">
        <v>4</v>
      </c>
      <c r="AF259" s="28">
        <v>46</v>
      </c>
      <c r="AG259" s="28">
        <v>0</v>
      </c>
      <c r="AH259" s="30">
        <v>0</v>
      </c>
      <c r="AI259" s="30">
        <v>0</v>
      </c>
      <c r="AJ259" s="13">
        <v>0</v>
      </c>
      <c r="AK259" s="28">
        <v>0</v>
      </c>
      <c r="AL259" s="30">
        <v>9</v>
      </c>
      <c r="AM259" s="30">
        <v>171</v>
      </c>
      <c r="AN259" s="31">
        <v>14</v>
      </c>
      <c r="AO259" s="13">
        <v>37</v>
      </c>
      <c r="AP259" s="30">
        <v>620</v>
      </c>
      <c r="AQ259" s="13">
        <v>1226</v>
      </c>
      <c r="AR259" s="30">
        <v>1</v>
      </c>
      <c r="AS259" s="30">
        <v>25</v>
      </c>
      <c r="AT259" s="30">
        <v>537</v>
      </c>
      <c r="AU259" s="13">
        <v>271</v>
      </c>
      <c r="AV259" s="13">
        <v>178</v>
      </c>
      <c r="AW259" s="30">
        <v>0</v>
      </c>
      <c r="AX259" s="30">
        <f t="shared" si="51"/>
        <v>0</v>
      </c>
      <c r="AY259" s="30">
        <v>41</v>
      </c>
      <c r="AZ259" s="30">
        <f t="shared" si="52"/>
        <v>20.5</v>
      </c>
      <c r="BA259" s="30">
        <v>0</v>
      </c>
      <c r="BB259" s="30">
        <v>1</v>
      </c>
      <c r="BC259" s="30">
        <v>0</v>
      </c>
      <c r="BD259" s="30">
        <v>0</v>
      </c>
      <c r="BE259" s="13">
        <v>2</v>
      </c>
      <c r="BF259" s="28">
        <v>0</v>
      </c>
      <c r="BG259" s="13">
        <v>206</v>
      </c>
      <c r="BH259" s="13">
        <v>242</v>
      </c>
      <c r="BI259" s="13">
        <v>0</v>
      </c>
      <c r="BJ259" s="13">
        <v>247</v>
      </c>
      <c r="BK259" s="3"/>
    </row>
    <row r="260" spans="1:63" x14ac:dyDescent="0.2">
      <c r="A260" s="8">
        <v>7310</v>
      </c>
      <c r="B260" s="8" t="s">
        <v>300</v>
      </c>
      <c r="C260" s="30">
        <v>7</v>
      </c>
      <c r="D260" s="28">
        <v>2</v>
      </c>
      <c r="E260" s="30">
        <v>9</v>
      </c>
      <c r="F260" s="30">
        <v>10</v>
      </c>
      <c r="G260" s="30">
        <v>96</v>
      </c>
      <c r="H260" s="30">
        <v>67</v>
      </c>
      <c r="I260" s="30">
        <v>1</v>
      </c>
      <c r="J260" s="30">
        <v>13</v>
      </c>
      <c r="K260" s="30">
        <v>0</v>
      </c>
      <c r="L260" s="30">
        <v>0</v>
      </c>
      <c r="M260" s="28">
        <v>1</v>
      </c>
      <c r="N260" s="30">
        <v>21</v>
      </c>
      <c r="O260" s="30">
        <v>483</v>
      </c>
      <c r="P260" s="30">
        <v>0</v>
      </c>
      <c r="Q260" s="13">
        <v>0</v>
      </c>
      <c r="R260" s="28">
        <v>0</v>
      </c>
      <c r="S260" s="30">
        <v>0</v>
      </c>
      <c r="T260" s="13">
        <v>0</v>
      </c>
      <c r="U260" s="28">
        <v>1</v>
      </c>
      <c r="V260" s="30">
        <v>5</v>
      </c>
      <c r="W260" s="30">
        <v>43</v>
      </c>
      <c r="X260" s="30">
        <v>0</v>
      </c>
      <c r="Y260" s="30">
        <v>50</v>
      </c>
      <c r="Z260" s="30">
        <v>0</v>
      </c>
      <c r="AA260" s="30">
        <v>8</v>
      </c>
      <c r="AB260" s="13">
        <v>0</v>
      </c>
      <c r="AC260" s="30">
        <v>0</v>
      </c>
      <c r="AD260" s="30">
        <v>29</v>
      </c>
      <c r="AE260" s="30">
        <v>3</v>
      </c>
      <c r="AF260" s="28">
        <v>17</v>
      </c>
      <c r="AG260" s="28">
        <v>0</v>
      </c>
      <c r="AH260" s="30">
        <v>0</v>
      </c>
      <c r="AI260" s="30">
        <v>0</v>
      </c>
      <c r="AJ260" s="13">
        <v>0</v>
      </c>
      <c r="AK260" s="28">
        <v>0</v>
      </c>
      <c r="AL260" s="30">
        <v>0</v>
      </c>
      <c r="AM260" s="30">
        <v>0</v>
      </c>
      <c r="AN260" s="31">
        <v>29</v>
      </c>
      <c r="AO260" s="13">
        <v>32</v>
      </c>
      <c r="AP260" s="30">
        <v>287</v>
      </c>
      <c r="AQ260" s="13">
        <v>584</v>
      </c>
      <c r="AR260" s="30">
        <v>1</v>
      </c>
      <c r="AS260" s="30">
        <v>9</v>
      </c>
      <c r="AT260" s="30">
        <v>201</v>
      </c>
      <c r="AU260" s="13">
        <v>129</v>
      </c>
      <c r="AV260" s="13">
        <v>93</v>
      </c>
      <c r="AW260" s="30">
        <v>50</v>
      </c>
      <c r="AX260" s="30">
        <f t="shared" si="51"/>
        <v>25</v>
      </c>
      <c r="AY260" s="30">
        <v>10</v>
      </c>
      <c r="AZ260" s="30">
        <f t="shared" si="52"/>
        <v>5</v>
      </c>
      <c r="BA260" s="30">
        <v>1</v>
      </c>
      <c r="BB260" s="30">
        <v>0</v>
      </c>
      <c r="BC260" s="30">
        <v>0</v>
      </c>
      <c r="BD260" s="30">
        <v>0</v>
      </c>
      <c r="BE260" s="13">
        <v>0</v>
      </c>
      <c r="BF260" s="28">
        <v>0</v>
      </c>
      <c r="BG260" s="13">
        <v>101</v>
      </c>
      <c r="BH260" s="13">
        <v>120</v>
      </c>
      <c r="BI260" s="13">
        <v>0</v>
      </c>
      <c r="BJ260" s="13">
        <v>97</v>
      </c>
      <c r="BK260" s="3"/>
    </row>
    <row r="261" spans="1:63" x14ac:dyDescent="0.2">
      <c r="A261" s="8">
        <v>7311</v>
      </c>
      <c r="B261" s="8" t="s">
        <v>301</v>
      </c>
      <c r="C261" s="30">
        <v>4</v>
      </c>
      <c r="D261" s="28">
        <v>3</v>
      </c>
      <c r="E261" s="30">
        <v>17</v>
      </c>
      <c r="F261" s="30">
        <v>26</v>
      </c>
      <c r="G261" s="30">
        <v>164</v>
      </c>
      <c r="H261" s="30">
        <v>148</v>
      </c>
      <c r="I261" s="30">
        <v>12</v>
      </c>
      <c r="J261" s="30">
        <v>263</v>
      </c>
      <c r="K261" s="30">
        <v>0</v>
      </c>
      <c r="L261" s="30">
        <v>0</v>
      </c>
      <c r="M261" s="28">
        <v>4</v>
      </c>
      <c r="N261" s="30">
        <v>77</v>
      </c>
      <c r="O261" s="30">
        <v>1743</v>
      </c>
      <c r="P261" s="30">
        <v>0</v>
      </c>
      <c r="Q261" s="13">
        <v>0</v>
      </c>
      <c r="R261" s="28">
        <v>0</v>
      </c>
      <c r="S261" s="30">
        <v>0</v>
      </c>
      <c r="T261" s="13">
        <v>0</v>
      </c>
      <c r="U261" s="28">
        <v>0</v>
      </c>
      <c r="V261" s="30">
        <v>6</v>
      </c>
      <c r="W261" s="30">
        <v>0</v>
      </c>
      <c r="X261" s="30">
        <v>0</v>
      </c>
      <c r="Y261" s="30">
        <v>112</v>
      </c>
      <c r="Z261" s="30">
        <v>0</v>
      </c>
      <c r="AA261" s="30">
        <v>0</v>
      </c>
      <c r="AB261" s="13">
        <v>0</v>
      </c>
      <c r="AC261" s="30">
        <v>0</v>
      </c>
      <c r="AD261" s="30">
        <v>0</v>
      </c>
      <c r="AE261" s="30">
        <v>7</v>
      </c>
      <c r="AF261" s="28">
        <v>27</v>
      </c>
      <c r="AG261" s="28">
        <v>0</v>
      </c>
      <c r="AH261" s="30">
        <v>0</v>
      </c>
      <c r="AI261" s="30">
        <v>0</v>
      </c>
      <c r="AJ261" s="13">
        <v>0</v>
      </c>
      <c r="AK261" s="28">
        <v>0</v>
      </c>
      <c r="AL261" s="30">
        <v>0</v>
      </c>
      <c r="AM261" s="30">
        <v>0</v>
      </c>
      <c r="AN261" s="31">
        <v>41</v>
      </c>
      <c r="AO261" s="13">
        <v>60</v>
      </c>
      <c r="AP261" s="30">
        <v>1286</v>
      </c>
      <c r="AQ261" s="13">
        <v>1855</v>
      </c>
      <c r="AR261" s="30">
        <v>0</v>
      </c>
      <c r="AS261" s="30">
        <v>17</v>
      </c>
      <c r="AT261" s="30">
        <v>448</v>
      </c>
      <c r="AU261" s="13">
        <v>198</v>
      </c>
      <c r="AV261" s="13">
        <v>112</v>
      </c>
      <c r="AW261" s="30">
        <v>0</v>
      </c>
      <c r="AX261" s="30">
        <f t="shared" si="51"/>
        <v>0</v>
      </c>
      <c r="AY261" s="30">
        <v>0</v>
      </c>
      <c r="AZ261" s="30">
        <f t="shared" si="52"/>
        <v>0</v>
      </c>
      <c r="BA261" s="30">
        <v>0</v>
      </c>
      <c r="BB261" s="30">
        <v>0</v>
      </c>
      <c r="BC261" s="30">
        <v>0</v>
      </c>
      <c r="BD261" s="30">
        <v>0</v>
      </c>
      <c r="BE261" s="13">
        <v>0</v>
      </c>
      <c r="BF261" s="28">
        <v>0</v>
      </c>
      <c r="BG261" s="13">
        <v>112</v>
      </c>
      <c r="BH261" s="13">
        <v>192</v>
      </c>
      <c r="BI261" s="13">
        <v>0</v>
      </c>
      <c r="BJ261" s="13">
        <v>230</v>
      </c>
      <c r="BK261" s="3"/>
    </row>
    <row r="262" spans="1:63" x14ac:dyDescent="0.2">
      <c r="A262" s="8">
        <v>7312</v>
      </c>
      <c r="B262" s="8" t="s">
        <v>302</v>
      </c>
      <c r="C262" s="30">
        <v>8</v>
      </c>
      <c r="D262" s="28">
        <v>1</v>
      </c>
      <c r="E262" s="30">
        <v>3</v>
      </c>
      <c r="F262" s="30">
        <v>0</v>
      </c>
      <c r="G262" s="30">
        <v>23</v>
      </c>
      <c r="H262" s="30">
        <v>29</v>
      </c>
      <c r="I262" s="30">
        <v>0</v>
      </c>
      <c r="J262" s="30">
        <v>0</v>
      </c>
      <c r="K262" s="30">
        <v>0</v>
      </c>
      <c r="L262" s="30">
        <v>0</v>
      </c>
      <c r="M262" s="28">
        <v>1</v>
      </c>
      <c r="N262" s="30">
        <v>7</v>
      </c>
      <c r="O262" s="30">
        <v>104</v>
      </c>
      <c r="P262" s="30">
        <v>0</v>
      </c>
      <c r="Q262" s="13">
        <v>0</v>
      </c>
      <c r="R262" s="28">
        <v>0</v>
      </c>
      <c r="S262" s="30">
        <v>0</v>
      </c>
      <c r="T262" s="13">
        <v>0</v>
      </c>
      <c r="U262" s="28">
        <v>0</v>
      </c>
      <c r="V262" s="30">
        <v>5</v>
      </c>
      <c r="W262" s="30">
        <v>0</v>
      </c>
      <c r="X262" s="30">
        <v>18</v>
      </c>
      <c r="Y262" s="30">
        <v>40</v>
      </c>
      <c r="Z262" s="30">
        <v>9</v>
      </c>
      <c r="AA262" s="30">
        <v>20</v>
      </c>
      <c r="AB262" s="13">
        <v>0</v>
      </c>
      <c r="AC262" s="30">
        <v>0</v>
      </c>
      <c r="AD262" s="30">
        <v>108</v>
      </c>
      <c r="AE262" s="30">
        <v>0</v>
      </c>
      <c r="AF262" s="28">
        <v>28</v>
      </c>
      <c r="AG262" s="28">
        <v>0</v>
      </c>
      <c r="AH262" s="30">
        <v>0</v>
      </c>
      <c r="AI262" s="30">
        <v>0</v>
      </c>
      <c r="AJ262" s="13">
        <v>0</v>
      </c>
      <c r="AK262" s="28">
        <v>0</v>
      </c>
      <c r="AL262" s="30">
        <v>1</v>
      </c>
      <c r="AM262" s="30">
        <v>31</v>
      </c>
      <c r="AN262" s="31">
        <v>0</v>
      </c>
      <c r="AO262" s="13">
        <v>3</v>
      </c>
      <c r="AP262" s="30">
        <v>80</v>
      </c>
      <c r="AQ262" s="13">
        <v>191</v>
      </c>
      <c r="AR262" s="30">
        <v>0</v>
      </c>
      <c r="AS262" s="30">
        <v>6</v>
      </c>
      <c r="AT262" s="30">
        <v>98</v>
      </c>
      <c r="AU262" s="13">
        <v>29</v>
      </c>
      <c r="AV262" s="13">
        <v>58</v>
      </c>
      <c r="AW262" s="30">
        <v>0</v>
      </c>
      <c r="AX262" s="30">
        <f t="shared" si="51"/>
        <v>0</v>
      </c>
      <c r="AY262" s="30">
        <v>0</v>
      </c>
      <c r="AZ262" s="30">
        <f t="shared" si="52"/>
        <v>0</v>
      </c>
      <c r="BA262" s="30">
        <v>0</v>
      </c>
      <c r="BB262" s="30">
        <v>0</v>
      </c>
      <c r="BC262" s="30">
        <v>0</v>
      </c>
      <c r="BD262" s="30">
        <v>0</v>
      </c>
      <c r="BE262" s="13">
        <v>0</v>
      </c>
      <c r="BF262" s="28">
        <v>0</v>
      </c>
      <c r="BG262" s="13">
        <v>87</v>
      </c>
      <c r="BH262" s="13">
        <v>0</v>
      </c>
      <c r="BI262" s="13">
        <v>0</v>
      </c>
      <c r="BJ262" s="13">
        <v>36</v>
      </c>
      <c r="BK262" s="3"/>
    </row>
    <row r="263" spans="1:63" x14ac:dyDescent="0.2">
      <c r="A263" s="8">
        <v>7313</v>
      </c>
      <c r="B263" s="8" t="s">
        <v>303</v>
      </c>
      <c r="C263" s="30">
        <v>6</v>
      </c>
      <c r="D263" s="28">
        <v>3</v>
      </c>
      <c r="E263" s="30">
        <v>15</v>
      </c>
      <c r="F263" s="30">
        <v>69</v>
      </c>
      <c r="G263" s="30">
        <v>156</v>
      </c>
      <c r="H263" s="30">
        <v>153</v>
      </c>
      <c r="I263" s="30">
        <v>0</v>
      </c>
      <c r="J263" s="30">
        <v>0</v>
      </c>
      <c r="K263" s="30">
        <v>0</v>
      </c>
      <c r="L263" s="30">
        <v>0</v>
      </c>
      <c r="M263" s="28">
        <v>4</v>
      </c>
      <c r="N263" s="30">
        <v>56</v>
      </c>
      <c r="O263" s="30">
        <v>1003</v>
      </c>
      <c r="P263" s="30">
        <v>0</v>
      </c>
      <c r="Q263" s="13">
        <v>0</v>
      </c>
      <c r="R263" s="28">
        <v>0</v>
      </c>
      <c r="S263" s="30">
        <v>0</v>
      </c>
      <c r="T263" s="13">
        <v>0</v>
      </c>
      <c r="U263" s="28">
        <v>1</v>
      </c>
      <c r="V263" s="30">
        <v>9</v>
      </c>
      <c r="W263" s="30">
        <v>45</v>
      </c>
      <c r="X263" s="30">
        <v>0</v>
      </c>
      <c r="Y263" s="30">
        <v>51</v>
      </c>
      <c r="Z263" s="30">
        <v>56</v>
      </c>
      <c r="AA263" s="30">
        <v>0</v>
      </c>
      <c r="AB263" s="13">
        <v>0</v>
      </c>
      <c r="AC263" s="30">
        <v>0</v>
      </c>
      <c r="AD263" s="30">
        <v>0</v>
      </c>
      <c r="AE263" s="30">
        <v>7</v>
      </c>
      <c r="AF263" s="28">
        <v>22</v>
      </c>
      <c r="AG263" s="28">
        <v>0</v>
      </c>
      <c r="AH263" s="30">
        <v>0</v>
      </c>
      <c r="AI263" s="30">
        <v>0</v>
      </c>
      <c r="AJ263" s="13">
        <v>0</v>
      </c>
      <c r="AK263" s="28">
        <v>0</v>
      </c>
      <c r="AL263" s="30">
        <v>0</v>
      </c>
      <c r="AM263" s="30">
        <v>0</v>
      </c>
      <c r="AN263" s="31">
        <v>0</v>
      </c>
      <c r="AO263" s="13">
        <v>40</v>
      </c>
      <c r="AP263" s="30">
        <v>546</v>
      </c>
      <c r="AQ263" s="13">
        <v>1155</v>
      </c>
      <c r="AR263" s="30">
        <v>0</v>
      </c>
      <c r="AS263" s="30">
        <v>13</v>
      </c>
      <c r="AT263" s="30">
        <v>319</v>
      </c>
      <c r="AU263" s="13">
        <v>339</v>
      </c>
      <c r="AV263" s="13">
        <v>96</v>
      </c>
      <c r="AW263" s="30">
        <v>0</v>
      </c>
      <c r="AX263" s="30">
        <f t="shared" si="51"/>
        <v>0</v>
      </c>
      <c r="AY263" s="30">
        <v>29</v>
      </c>
      <c r="AZ263" s="30">
        <f t="shared" si="52"/>
        <v>14.5</v>
      </c>
      <c r="BA263" s="30">
        <v>0</v>
      </c>
      <c r="BB263" s="30">
        <v>0</v>
      </c>
      <c r="BC263" s="30">
        <v>0</v>
      </c>
      <c r="BD263" s="30">
        <v>0</v>
      </c>
      <c r="BE263" s="13">
        <v>0</v>
      </c>
      <c r="BF263" s="28">
        <v>0</v>
      </c>
      <c r="BG263" s="13">
        <v>152</v>
      </c>
      <c r="BH263" s="13">
        <v>281</v>
      </c>
      <c r="BI263" s="13">
        <v>0</v>
      </c>
      <c r="BJ263" s="13">
        <v>225</v>
      </c>
      <c r="BK263" s="3"/>
    </row>
    <row r="264" spans="1:63" x14ac:dyDescent="0.2">
      <c r="A264" s="8">
        <v>7314</v>
      </c>
      <c r="B264" s="8" t="s">
        <v>304</v>
      </c>
      <c r="C264" s="30">
        <v>2</v>
      </c>
      <c r="D264" s="28">
        <v>4</v>
      </c>
      <c r="E264" s="30">
        <v>19</v>
      </c>
      <c r="F264" s="30">
        <v>123</v>
      </c>
      <c r="G264" s="30">
        <v>245</v>
      </c>
      <c r="H264" s="30">
        <v>234</v>
      </c>
      <c r="I264" s="30">
        <v>3</v>
      </c>
      <c r="J264" s="30">
        <v>29</v>
      </c>
      <c r="K264" s="30">
        <v>0</v>
      </c>
      <c r="L264" s="30">
        <v>0</v>
      </c>
      <c r="M264" s="28">
        <v>5</v>
      </c>
      <c r="N264" s="30">
        <v>53</v>
      </c>
      <c r="O264" s="30">
        <v>987</v>
      </c>
      <c r="P264" s="30">
        <v>0</v>
      </c>
      <c r="Q264" s="13">
        <v>0</v>
      </c>
      <c r="R264" s="28">
        <v>0</v>
      </c>
      <c r="S264" s="30">
        <v>0</v>
      </c>
      <c r="T264" s="13">
        <v>0</v>
      </c>
      <c r="U264" s="28">
        <v>1</v>
      </c>
      <c r="V264" s="30">
        <v>11</v>
      </c>
      <c r="W264" s="30">
        <v>0</v>
      </c>
      <c r="X264" s="30">
        <v>98</v>
      </c>
      <c r="Y264" s="30">
        <v>26</v>
      </c>
      <c r="Z264" s="30">
        <v>98</v>
      </c>
      <c r="AA264" s="30">
        <v>0</v>
      </c>
      <c r="AB264" s="13">
        <v>0</v>
      </c>
      <c r="AC264" s="30">
        <v>0</v>
      </c>
      <c r="AD264" s="30">
        <v>0</v>
      </c>
      <c r="AE264" s="30">
        <v>2</v>
      </c>
      <c r="AF264" s="28">
        <v>43</v>
      </c>
      <c r="AG264" s="28">
        <v>0</v>
      </c>
      <c r="AH264" s="30">
        <v>0</v>
      </c>
      <c r="AI264" s="30">
        <v>0</v>
      </c>
      <c r="AJ264" s="13">
        <v>0</v>
      </c>
      <c r="AK264" s="28">
        <v>0</v>
      </c>
      <c r="AL264" s="30">
        <v>1</v>
      </c>
      <c r="AM264" s="30">
        <v>23</v>
      </c>
      <c r="AN264" s="31">
        <v>20</v>
      </c>
      <c r="AO264" s="13">
        <v>48</v>
      </c>
      <c r="AP264" s="30">
        <v>766</v>
      </c>
      <c r="AQ264" s="13">
        <v>1209</v>
      </c>
      <c r="AR264" s="30">
        <v>2</v>
      </c>
      <c r="AS264" s="30">
        <v>26</v>
      </c>
      <c r="AT264" s="30">
        <v>517</v>
      </c>
      <c r="AU264" s="13">
        <v>220</v>
      </c>
      <c r="AV264" s="13">
        <v>123</v>
      </c>
      <c r="AW264" s="30">
        <v>0</v>
      </c>
      <c r="AX264" s="30">
        <f t="shared" si="51"/>
        <v>0</v>
      </c>
      <c r="AY264" s="30">
        <v>0</v>
      </c>
      <c r="AZ264" s="30">
        <f t="shared" si="52"/>
        <v>0</v>
      </c>
      <c r="BA264" s="30">
        <v>0</v>
      </c>
      <c r="BB264" s="30">
        <v>0</v>
      </c>
      <c r="BC264" s="30">
        <v>1</v>
      </c>
      <c r="BD264" s="30">
        <v>0</v>
      </c>
      <c r="BE264" s="13">
        <v>0</v>
      </c>
      <c r="BF264" s="28">
        <v>2</v>
      </c>
      <c r="BG264" s="13">
        <v>222</v>
      </c>
      <c r="BH264" s="13">
        <v>121</v>
      </c>
      <c r="BI264" s="13">
        <v>0</v>
      </c>
      <c r="BJ264" s="13">
        <v>351</v>
      </c>
      <c r="BK264" s="3"/>
    </row>
    <row r="265" spans="1:63" x14ac:dyDescent="0.2">
      <c r="A265" s="8">
        <v>7315</v>
      </c>
      <c r="B265" s="8" t="s">
        <v>305</v>
      </c>
      <c r="C265" s="30">
        <v>7</v>
      </c>
      <c r="D265" s="28">
        <v>1</v>
      </c>
      <c r="E265" s="30">
        <v>3</v>
      </c>
      <c r="F265" s="30">
        <v>0</v>
      </c>
      <c r="G265" s="30">
        <v>35</v>
      </c>
      <c r="H265" s="30">
        <v>21</v>
      </c>
      <c r="I265" s="30">
        <v>0</v>
      </c>
      <c r="J265" s="30">
        <v>0</v>
      </c>
      <c r="K265" s="30">
        <v>0</v>
      </c>
      <c r="L265" s="30">
        <v>0</v>
      </c>
      <c r="M265" s="28">
        <v>1</v>
      </c>
      <c r="N265" s="30">
        <v>7</v>
      </c>
      <c r="O265" s="30">
        <v>101</v>
      </c>
      <c r="P265" s="30">
        <v>0</v>
      </c>
      <c r="Q265" s="13">
        <v>0</v>
      </c>
      <c r="R265" s="28">
        <v>0</v>
      </c>
      <c r="S265" s="30">
        <v>0</v>
      </c>
      <c r="T265" s="13">
        <v>0</v>
      </c>
      <c r="U265" s="28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13">
        <v>0</v>
      </c>
      <c r="AC265" s="30">
        <v>0</v>
      </c>
      <c r="AD265" s="30">
        <v>0</v>
      </c>
      <c r="AE265" s="30">
        <v>0</v>
      </c>
      <c r="AF265" s="28">
        <v>5</v>
      </c>
      <c r="AG265" s="28">
        <v>0</v>
      </c>
      <c r="AH265" s="30">
        <v>0</v>
      </c>
      <c r="AI265" s="30">
        <v>0</v>
      </c>
      <c r="AJ265" s="13">
        <v>0</v>
      </c>
      <c r="AK265" s="28">
        <v>0</v>
      </c>
      <c r="AL265" s="30">
        <v>0</v>
      </c>
      <c r="AM265" s="30">
        <v>0</v>
      </c>
      <c r="AN265" s="31">
        <v>0</v>
      </c>
      <c r="AO265" s="13">
        <v>3</v>
      </c>
      <c r="AP265" s="30">
        <v>86</v>
      </c>
      <c r="AQ265" s="13">
        <v>101</v>
      </c>
      <c r="AR265" s="30">
        <v>0</v>
      </c>
      <c r="AS265" s="30">
        <v>5</v>
      </c>
      <c r="AT265" s="30">
        <v>95</v>
      </c>
      <c r="AU265" s="13">
        <v>0</v>
      </c>
      <c r="AV265" s="13">
        <v>0</v>
      </c>
      <c r="AW265" s="30">
        <v>0</v>
      </c>
      <c r="AX265" s="30">
        <f t="shared" ref="AX265:AX324" si="71">AW265/2</f>
        <v>0</v>
      </c>
      <c r="AY265" s="30">
        <v>0</v>
      </c>
      <c r="AZ265" s="30">
        <f t="shared" ref="AZ265:AZ324" si="72">AY265/2</f>
        <v>0</v>
      </c>
      <c r="BA265" s="30">
        <v>0</v>
      </c>
      <c r="BB265" s="30">
        <v>1</v>
      </c>
      <c r="BC265" s="30">
        <v>0</v>
      </c>
      <c r="BD265" s="30">
        <v>0</v>
      </c>
      <c r="BE265" s="13">
        <v>0</v>
      </c>
      <c r="BF265" s="28">
        <v>0</v>
      </c>
      <c r="BG265" s="13">
        <v>0</v>
      </c>
      <c r="BH265" s="13">
        <v>0</v>
      </c>
      <c r="BI265" s="13">
        <v>0</v>
      </c>
      <c r="BJ265" s="13">
        <v>33</v>
      </c>
      <c r="BK265" s="3"/>
    </row>
    <row r="266" spans="1:63" x14ac:dyDescent="0.2">
      <c r="A266" s="8">
        <v>7316</v>
      </c>
      <c r="B266" s="8" t="s">
        <v>306</v>
      </c>
      <c r="C266" s="30">
        <v>6</v>
      </c>
      <c r="D266" s="28">
        <v>1</v>
      </c>
      <c r="E266" s="30">
        <v>12</v>
      </c>
      <c r="F266" s="30">
        <v>25</v>
      </c>
      <c r="G266" s="30">
        <v>156</v>
      </c>
      <c r="H266" s="30">
        <v>104</v>
      </c>
      <c r="I266" s="30">
        <v>0</v>
      </c>
      <c r="J266" s="30">
        <v>0</v>
      </c>
      <c r="K266" s="30">
        <v>0</v>
      </c>
      <c r="L266" s="30">
        <v>0</v>
      </c>
      <c r="M266" s="28">
        <v>2</v>
      </c>
      <c r="N266" s="30">
        <v>22</v>
      </c>
      <c r="O266" s="30">
        <v>439</v>
      </c>
      <c r="P266" s="30">
        <v>2</v>
      </c>
      <c r="Q266" s="13">
        <v>35</v>
      </c>
      <c r="R266" s="28">
        <v>0</v>
      </c>
      <c r="S266" s="30">
        <v>0</v>
      </c>
      <c r="T266" s="13">
        <v>0</v>
      </c>
      <c r="U266" s="28">
        <v>0</v>
      </c>
      <c r="V266" s="30">
        <v>3</v>
      </c>
      <c r="W266" s="30">
        <v>0</v>
      </c>
      <c r="X266" s="30">
        <v>0</v>
      </c>
      <c r="Y266" s="30">
        <v>11</v>
      </c>
      <c r="Z266" s="30">
        <v>0</v>
      </c>
      <c r="AA266" s="30">
        <v>0</v>
      </c>
      <c r="AB266" s="13">
        <v>55</v>
      </c>
      <c r="AC266" s="30">
        <v>0</v>
      </c>
      <c r="AD266" s="30">
        <v>0</v>
      </c>
      <c r="AE266" s="30">
        <v>1</v>
      </c>
      <c r="AF266" s="28">
        <v>0</v>
      </c>
      <c r="AG266" s="28">
        <v>0</v>
      </c>
      <c r="AH266" s="30">
        <v>0</v>
      </c>
      <c r="AI266" s="30">
        <v>0</v>
      </c>
      <c r="AJ266" s="13">
        <v>0</v>
      </c>
      <c r="AK266" s="28">
        <v>0</v>
      </c>
      <c r="AL266" s="30">
        <v>0</v>
      </c>
      <c r="AM266" s="30">
        <v>0</v>
      </c>
      <c r="AN266" s="31">
        <v>0</v>
      </c>
      <c r="AO266" s="13">
        <v>11</v>
      </c>
      <c r="AP266" s="30">
        <v>347</v>
      </c>
      <c r="AQ266" s="13">
        <v>540</v>
      </c>
      <c r="AR266" s="30">
        <v>0</v>
      </c>
      <c r="AS266" s="30">
        <v>10</v>
      </c>
      <c r="AT266" s="30">
        <v>214</v>
      </c>
      <c r="AU266" s="13">
        <v>64</v>
      </c>
      <c r="AV266" s="13">
        <v>66</v>
      </c>
      <c r="AW266" s="30">
        <v>0</v>
      </c>
      <c r="AX266" s="30">
        <f t="shared" si="71"/>
        <v>0</v>
      </c>
      <c r="AY266" s="30">
        <v>0</v>
      </c>
      <c r="AZ266" s="30">
        <f t="shared" si="72"/>
        <v>0</v>
      </c>
      <c r="BA266" s="30">
        <v>0</v>
      </c>
      <c r="BB266" s="30">
        <v>0</v>
      </c>
      <c r="BC266" s="30">
        <v>0</v>
      </c>
      <c r="BD266" s="30">
        <v>0</v>
      </c>
      <c r="BE266" s="13">
        <v>0</v>
      </c>
      <c r="BF266" s="28">
        <v>0</v>
      </c>
      <c r="BG266" s="13">
        <v>66</v>
      </c>
      <c r="BH266" s="13">
        <v>64</v>
      </c>
      <c r="BI266" s="13">
        <v>0</v>
      </c>
      <c r="BJ266" s="13">
        <v>157</v>
      </c>
      <c r="BK266" s="3"/>
    </row>
    <row r="267" spans="1:63" x14ac:dyDescent="0.2">
      <c r="A267" s="8">
        <v>7317</v>
      </c>
      <c r="B267" s="8" t="s">
        <v>307</v>
      </c>
      <c r="C267" s="30">
        <v>6</v>
      </c>
      <c r="D267" s="28">
        <v>4</v>
      </c>
      <c r="E267" s="30">
        <v>15</v>
      </c>
      <c r="F267" s="30">
        <v>29</v>
      </c>
      <c r="G267" s="30">
        <v>127</v>
      </c>
      <c r="H267" s="30">
        <v>135</v>
      </c>
      <c r="I267" s="30">
        <v>0</v>
      </c>
      <c r="J267" s="30">
        <v>0</v>
      </c>
      <c r="K267" s="30">
        <v>0</v>
      </c>
      <c r="L267" s="30">
        <v>0</v>
      </c>
      <c r="M267" s="28">
        <v>6</v>
      </c>
      <c r="N267" s="30">
        <v>49</v>
      </c>
      <c r="O267" s="30">
        <v>881</v>
      </c>
      <c r="P267" s="30">
        <v>0</v>
      </c>
      <c r="Q267" s="13">
        <v>0</v>
      </c>
      <c r="R267" s="28">
        <v>0</v>
      </c>
      <c r="S267" s="30">
        <v>0</v>
      </c>
      <c r="T267" s="13">
        <v>0</v>
      </c>
      <c r="U267" s="28">
        <v>0</v>
      </c>
      <c r="V267" s="30">
        <v>4</v>
      </c>
      <c r="W267" s="30">
        <v>0</v>
      </c>
      <c r="X267" s="30">
        <v>0</v>
      </c>
      <c r="Y267" s="30">
        <v>0</v>
      </c>
      <c r="Z267" s="30">
        <v>65</v>
      </c>
      <c r="AA267" s="30">
        <v>0</v>
      </c>
      <c r="AB267" s="13">
        <v>0</v>
      </c>
      <c r="AC267" s="30">
        <v>0</v>
      </c>
      <c r="AD267" s="30">
        <v>0</v>
      </c>
      <c r="AE267" s="30">
        <v>7</v>
      </c>
      <c r="AF267" s="28">
        <v>11</v>
      </c>
      <c r="AG267" s="28">
        <v>0</v>
      </c>
      <c r="AH267" s="30">
        <v>0</v>
      </c>
      <c r="AI267" s="30">
        <v>0</v>
      </c>
      <c r="AJ267" s="13">
        <v>0</v>
      </c>
      <c r="AK267" s="28">
        <v>0</v>
      </c>
      <c r="AL267" s="30">
        <v>4</v>
      </c>
      <c r="AM267" s="30">
        <v>70</v>
      </c>
      <c r="AN267" s="31">
        <v>20</v>
      </c>
      <c r="AO267" s="13">
        <v>27</v>
      </c>
      <c r="AP267" s="30">
        <v>477</v>
      </c>
      <c r="AQ267" s="13">
        <v>946</v>
      </c>
      <c r="AR267" s="30">
        <v>1</v>
      </c>
      <c r="AS267" s="30">
        <v>17</v>
      </c>
      <c r="AT267" s="30">
        <v>398</v>
      </c>
      <c r="AU267" s="13">
        <v>345</v>
      </c>
      <c r="AV267" s="13">
        <v>0</v>
      </c>
      <c r="AW267" s="30">
        <v>0</v>
      </c>
      <c r="AX267" s="30">
        <f t="shared" si="71"/>
        <v>0</v>
      </c>
      <c r="AY267" s="30">
        <v>0</v>
      </c>
      <c r="AZ267" s="30">
        <f t="shared" si="72"/>
        <v>0</v>
      </c>
      <c r="BA267" s="30">
        <v>0</v>
      </c>
      <c r="BB267" s="30">
        <v>1</v>
      </c>
      <c r="BC267" s="30">
        <v>0</v>
      </c>
      <c r="BD267" s="30">
        <v>0</v>
      </c>
      <c r="BE267" s="13">
        <v>2</v>
      </c>
      <c r="BF267" s="28">
        <v>0</v>
      </c>
      <c r="BG267" s="13">
        <v>65</v>
      </c>
      <c r="BH267" s="13">
        <v>276</v>
      </c>
      <c r="BI267" s="13">
        <v>0</v>
      </c>
      <c r="BJ267" s="13">
        <v>177</v>
      </c>
      <c r="BK267" s="3"/>
    </row>
    <row r="268" spans="1:63" x14ac:dyDescent="0.2">
      <c r="A268" s="8">
        <v>7318</v>
      </c>
      <c r="B268" s="8" t="s">
        <v>308</v>
      </c>
      <c r="C268" s="30">
        <v>3</v>
      </c>
      <c r="D268" s="28">
        <v>5</v>
      </c>
      <c r="E268" s="30">
        <v>39</v>
      </c>
      <c r="F268" s="30">
        <v>59</v>
      </c>
      <c r="G268" s="30">
        <v>505</v>
      </c>
      <c r="H268" s="30">
        <v>468</v>
      </c>
      <c r="I268" s="30">
        <v>7</v>
      </c>
      <c r="J268" s="30">
        <v>135</v>
      </c>
      <c r="K268" s="30">
        <v>0</v>
      </c>
      <c r="L268" s="30">
        <v>0</v>
      </c>
      <c r="M268" s="28">
        <v>10</v>
      </c>
      <c r="N268" s="30">
        <v>132</v>
      </c>
      <c r="O268" s="30">
        <v>2796</v>
      </c>
      <c r="P268" s="30">
        <v>0</v>
      </c>
      <c r="Q268" s="13">
        <v>0</v>
      </c>
      <c r="R268" s="28">
        <v>1</v>
      </c>
      <c r="S268" s="30">
        <v>9</v>
      </c>
      <c r="T268" s="13">
        <v>159</v>
      </c>
      <c r="U268" s="28">
        <v>0</v>
      </c>
      <c r="V268" s="30">
        <v>12</v>
      </c>
      <c r="W268" s="30">
        <v>33</v>
      </c>
      <c r="X268" s="30">
        <v>0</v>
      </c>
      <c r="Y268" s="30">
        <v>202</v>
      </c>
      <c r="Z268" s="30">
        <v>0</v>
      </c>
      <c r="AA268" s="30">
        <v>0</v>
      </c>
      <c r="AB268" s="13">
        <v>11</v>
      </c>
      <c r="AC268" s="30">
        <v>26</v>
      </c>
      <c r="AD268" s="30">
        <v>0</v>
      </c>
      <c r="AE268" s="30">
        <v>5</v>
      </c>
      <c r="AF268" s="28">
        <v>28</v>
      </c>
      <c r="AG268" s="28">
        <v>0</v>
      </c>
      <c r="AH268" s="30">
        <v>0</v>
      </c>
      <c r="AI268" s="30">
        <v>0</v>
      </c>
      <c r="AJ268" s="13">
        <v>0</v>
      </c>
      <c r="AK268" s="28">
        <v>0</v>
      </c>
      <c r="AL268" s="30">
        <v>2</v>
      </c>
      <c r="AM268" s="30">
        <v>35</v>
      </c>
      <c r="AN268" s="31">
        <v>56</v>
      </c>
      <c r="AO268" s="13">
        <v>88</v>
      </c>
      <c r="AP268" s="30">
        <v>1987</v>
      </c>
      <c r="AQ268" s="13">
        <v>3200</v>
      </c>
      <c r="AR268" s="30">
        <v>3</v>
      </c>
      <c r="AS268" s="30">
        <v>72</v>
      </c>
      <c r="AT268" s="30">
        <v>1584</v>
      </c>
      <c r="AU268" s="13">
        <v>475</v>
      </c>
      <c r="AV268" s="13">
        <v>248</v>
      </c>
      <c r="AW268" s="30">
        <v>0</v>
      </c>
      <c r="AX268" s="30">
        <f t="shared" si="71"/>
        <v>0</v>
      </c>
      <c r="AY268" s="30">
        <v>19</v>
      </c>
      <c r="AZ268" s="30">
        <f t="shared" si="72"/>
        <v>9.5</v>
      </c>
      <c r="BA268" s="30">
        <v>0</v>
      </c>
      <c r="BB268" s="30">
        <v>0</v>
      </c>
      <c r="BC268" s="30">
        <v>0</v>
      </c>
      <c r="BD268" s="30">
        <v>1</v>
      </c>
      <c r="BE268" s="13">
        <v>1</v>
      </c>
      <c r="BF268" s="28">
        <v>0</v>
      </c>
      <c r="BG268" s="13">
        <v>330</v>
      </c>
      <c r="BH268" s="13">
        <v>389</v>
      </c>
      <c r="BI268" s="13">
        <v>0</v>
      </c>
      <c r="BJ268" s="13">
        <v>697</v>
      </c>
      <c r="BK268" s="3"/>
    </row>
    <row r="269" spans="1:63" x14ac:dyDescent="0.2">
      <c r="A269" s="8">
        <v>7319</v>
      </c>
      <c r="B269" s="8" t="s">
        <v>309</v>
      </c>
      <c r="C269" s="30">
        <v>4</v>
      </c>
      <c r="D269" s="28">
        <v>11</v>
      </c>
      <c r="E269" s="30">
        <v>25</v>
      </c>
      <c r="F269" s="30">
        <v>44</v>
      </c>
      <c r="G269" s="30">
        <v>251</v>
      </c>
      <c r="H269" s="30">
        <v>182</v>
      </c>
      <c r="I269" s="30">
        <v>2</v>
      </c>
      <c r="J269" s="30">
        <v>28</v>
      </c>
      <c r="K269" s="30">
        <v>0</v>
      </c>
      <c r="L269" s="30">
        <v>0</v>
      </c>
      <c r="M269" s="28">
        <v>9</v>
      </c>
      <c r="N269" s="30">
        <v>69</v>
      </c>
      <c r="O269" s="30">
        <v>914</v>
      </c>
      <c r="P269" s="30">
        <v>0</v>
      </c>
      <c r="Q269" s="13">
        <v>0</v>
      </c>
      <c r="R269" s="28">
        <v>0</v>
      </c>
      <c r="S269" s="30">
        <v>0</v>
      </c>
      <c r="T269" s="13">
        <v>0</v>
      </c>
      <c r="U269" s="28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13">
        <v>0</v>
      </c>
      <c r="AC269" s="30">
        <v>0</v>
      </c>
      <c r="AD269" s="30">
        <v>0</v>
      </c>
      <c r="AE269" s="30">
        <v>6</v>
      </c>
      <c r="AF269" s="28">
        <v>12</v>
      </c>
      <c r="AG269" s="28">
        <v>0</v>
      </c>
      <c r="AH269" s="30">
        <v>0</v>
      </c>
      <c r="AI269" s="30">
        <v>0</v>
      </c>
      <c r="AJ269" s="13">
        <v>0</v>
      </c>
      <c r="AK269" s="28">
        <v>0</v>
      </c>
      <c r="AL269" s="30">
        <v>0</v>
      </c>
      <c r="AM269" s="30">
        <v>0</v>
      </c>
      <c r="AN269" s="31">
        <v>0</v>
      </c>
      <c r="AO269" s="13">
        <v>25</v>
      </c>
      <c r="AP269" s="30">
        <v>666</v>
      </c>
      <c r="AQ269" s="13">
        <v>914</v>
      </c>
      <c r="AR269" s="30">
        <v>0</v>
      </c>
      <c r="AS269" s="30">
        <v>25</v>
      </c>
      <c r="AT269" s="30">
        <v>579</v>
      </c>
      <c r="AU269" s="13">
        <v>95</v>
      </c>
      <c r="AV269" s="13">
        <v>0</v>
      </c>
      <c r="AW269" s="30">
        <v>0</v>
      </c>
      <c r="AX269" s="30">
        <f t="shared" si="71"/>
        <v>0</v>
      </c>
      <c r="AY269" s="30">
        <v>0</v>
      </c>
      <c r="AZ269" s="30">
        <f t="shared" si="72"/>
        <v>0</v>
      </c>
      <c r="BA269" s="30">
        <v>1</v>
      </c>
      <c r="BB269" s="30">
        <v>0</v>
      </c>
      <c r="BC269" s="30">
        <v>0</v>
      </c>
      <c r="BD269" s="30">
        <v>0</v>
      </c>
      <c r="BE269" s="13">
        <v>1</v>
      </c>
      <c r="BF269" s="28">
        <v>0</v>
      </c>
      <c r="BG269" s="13">
        <v>0</v>
      </c>
      <c r="BH269" s="13">
        <v>95</v>
      </c>
      <c r="BI269" s="13">
        <v>0</v>
      </c>
      <c r="BJ269" s="13">
        <v>276</v>
      </c>
      <c r="BK269" s="3"/>
    </row>
    <row r="270" spans="1:63" x14ac:dyDescent="0.2">
      <c r="A270" s="8">
        <v>7320</v>
      </c>
      <c r="B270" s="8" t="s">
        <v>310</v>
      </c>
      <c r="C270" s="30">
        <v>4</v>
      </c>
      <c r="D270" s="28">
        <v>2</v>
      </c>
      <c r="E270" s="30">
        <v>11</v>
      </c>
      <c r="F270" s="30">
        <v>23</v>
      </c>
      <c r="G270" s="30">
        <v>134</v>
      </c>
      <c r="H270" s="30">
        <v>99</v>
      </c>
      <c r="I270" s="30">
        <v>2</v>
      </c>
      <c r="J270" s="30">
        <v>43</v>
      </c>
      <c r="K270" s="30">
        <v>0</v>
      </c>
      <c r="L270" s="30">
        <v>0</v>
      </c>
      <c r="M270" s="28">
        <v>2</v>
      </c>
      <c r="N270" s="30">
        <v>33</v>
      </c>
      <c r="O270" s="30">
        <v>594</v>
      </c>
      <c r="P270" s="30">
        <v>0</v>
      </c>
      <c r="Q270" s="13">
        <v>0</v>
      </c>
      <c r="R270" s="28">
        <v>0</v>
      </c>
      <c r="S270" s="30">
        <v>0</v>
      </c>
      <c r="T270" s="13">
        <v>0</v>
      </c>
      <c r="U270" s="28">
        <v>1</v>
      </c>
      <c r="V270" s="30">
        <v>9</v>
      </c>
      <c r="W270" s="30">
        <v>141</v>
      </c>
      <c r="X270" s="30">
        <v>0</v>
      </c>
      <c r="Y270" s="30">
        <v>6</v>
      </c>
      <c r="Z270" s="30">
        <v>0</v>
      </c>
      <c r="AA270" s="30">
        <v>0</v>
      </c>
      <c r="AB270" s="13">
        <v>0</v>
      </c>
      <c r="AC270" s="30">
        <v>0</v>
      </c>
      <c r="AD270" s="30">
        <v>0</v>
      </c>
      <c r="AE270" s="30">
        <v>0</v>
      </c>
      <c r="AF270" s="28">
        <v>33</v>
      </c>
      <c r="AG270" s="28">
        <v>0</v>
      </c>
      <c r="AH270" s="30">
        <v>0</v>
      </c>
      <c r="AI270" s="30">
        <v>0</v>
      </c>
      <c r="AJ270" s="13">
        <v>0</v>
      </c>
      <c r="AK270" s="28">
        <v>0</v>
      </c>
      <c r="AL270" s="30">
        <v>0</v>
      </c>
      <c r="AM270" s="30">
        <v>0</v>
      </c>
      <c r="AN270" s="31">
        <v>1</v>
      </c>
      <c r="AO270" s="13">
        <v>14</v>
      </c>
      <c r="AP270" s="30">
        <v>412</v>
      </c>
      <c r="AQ270" s="13">
        <v>741</v>
      </c>
      <c r="AR270" s="30">
        <v>0</v>
      </c>
      <c r="AS270" s="30">
        <v>8</v>
      </c>
      <c r="AT270" s="30">
        <v>191</v>
      </c>
      <c r="AU270" s="13">
        <v>107</v>
      </c>
      <c r="AV270" s="13">
        <v>147</v>
      </c>
      <c r="AW270" s="30">
        <v>0</v>
      </c>
      <c r="AX270" s="30">
        <f t="shared" si="71"/>
        <v>0</v>
      </c>
      <c r="AY270" s="30">
        <v>57</v>
      </c>
      <c r="AZ270" s="30">
        <f t="shared" si="72"/>
        <v>28.5</v>
      </c>
      <c r="BA270" s="30">
        <v>0</v>
      </c>
      <c r="BB270" s="30">
        <v>1</v>
      </c>
      <c r="BC270" s="30">
        <v>0</v>
      </c>
      <c r="BD270" s="30">
        <v>1</v>
      </c>
      <c r="BE270" s="13">
        <v>0</v>
      </c>
      <c r="BF270" s="28">
        <v>0</v>
      </c>
      <c r="BG270" s="13">
        <v>147</v>
      </c>
      <c r="BH270" s="13">
        <v>107</v>
      </c>
      <c r="BI270" s="13">
        <v>0</v>
      </c>
      <c r="BJ270" s="13">
        <v>163</v>
      </c>
      <c r="BK270" s="3"/>
    </row>
    <row r="271" spans="1:63" x14ac:dyDescent="0.2">
      <c r="A271" s="8">
        <v>7321</v>
      </c>
      <c r="B271" s="8" t="s">
        <v>311</v>
      </c>
      <c r="C271" s="30">
        <v>8</v>
      </c>
      <c r="D271" s="28">
        <v>1</v>
      </c>
      <c r="E271" s="30">
        <v>2</v>
      </c>
      <c r="F271" s="30">
        <v>0</v>
      </c>
      <c r="G271" s="30">
        <v>16</v>
      </c>
      <c r="H271" s="30">
        <v>19</v>
      </c>
      <c r="I271" s="30">
        <v>0</v>
      </c>
      <c r="J271" s="30">
        <v>0</v>
      </c>
      <c r="K271" s="30">
        <v>0</v>
      </c>
      <c r="L271" s="30">
        <v>0</v>
      </c>
      <c r="M271" s="28">
        <v>1</v>
      </c>
      <c r="N271" s="30">
        <v>7</v>
      </c>
      <c r="O271" s="30">
        <v>62</v>
      </c>
      <c r="P271" s="30">
        <v>0</v>
      </c>
      <c r="Q271" s="13">
        <v>0</v>
      </c>
      <c r="R271" s="28">
        <v>0</v>
      </c>
      <c r="S271" s="30">
        <v>0</v>
      </c>
      <c r="T271" s="13">
        <v>0</v>
      </c>
      <c r="U271" s="28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13">
        <v>0</v>
      </c>
      <c r="AC271" s="30">
        <v>0</v>
      </c>
      <c r="AD271" s="30">
        <v>0</v>
      </c>
      <c r="AE271" s="30">
        <v>0</v>
      </c>
      <c r="AF271" s="28">
        <v>0</v>
      </c>
      <c r="AG271" s="28">
        <v>0</v>
      </c>
      <c r="AH271" s="30">
        <v>0</v>
      </c>
      <c r="AI271" s="30">
        <v>0</v>
      </c>
      <c r="AJ271" s="13">
        <v>0</v>
      </c>
      <c r="AK271" s="28">
        <v>0</v>
      </c>
      <c r="AL271" s="30">
        <v>0</v>
      </c>
      <c r="AM271" s="30">
        <v>0</v>
      </c>
      <c r="AN271" s="31">
        <v>0</v>
      </c>
      <c r="AO271" s="13">
        <v>1</v>
      </c>
      <c r="AP271" s="30">
        <v>52</v>
      </c>
      <c r="AQ271" s="13">
        <v>62</v>
      </c>
      <c r="AR271" s="30">
        <v>0</v>
      </c>
      <c r="AS271" s="30">
        <v>3</v>
      </c>
      <c r="AT271" s="30">
        <v>60</v>
      </c>
      <c r="AU271" s="13">
        <v>0</v>
      </c>
      <c r="AV271" s="13">
        <v>0</v>
      </c>
      <c r="AW271" s="30">
        <v>0</v>
      </c>
      <c r="AX271" s="30">
        <f t="shared" si="71"/>
        <v>0</v>
      </c>
      <c r="AY271" s="30">
        <v>0</v>
      </c>
      <c r="AZ271" s="30">
        <f t="shared" si="72"/>
        <v>0</v>
      </c>
      <c r="BA271" s="30">
        <v>0</v>
      </c>
      <c r="BB271" s="30">
        <v>0</v>
      </c>
      <c r="BC271" s="30">
        <v>0</v>
      </c>
      <c r="BD271" s="30">
        <v>0</v>
      </c>
      <c r="BE271" s="13">
        <v>0</v>
      </c>
      <c r="BF271" s="28">
        <v>0</v>
      </c>
      <c r="BG271" s="13">
        <v>0</v>
      </c>
      <c r="BH271" s="13">
        <v>0</v>
      </c>
      <c r="BI271" s="13">
        <v>0</v>
      </c>
      <c r="BJ271" s="13">
        <v>15</v>
      </c>
      <c r="BK271" s="3"/>
    </row>
    <row r="272" spans="1:63" x14ac:dyDescent="0.2">
      <c r="A272" s="8">
        <v>7322</v>
      </c>
      <c r="B272" s="8" t="s">
        <v>312</v>
      </c>
      <c r="C272" s="30">
        <v>8</v>
      </c>
      <c r="D272" s="28">
        <v>1</v>
      </c>
      <c r="E272" s="30">
        <v>5</v>
      </c>
      <c r="F272" s="30">
        <v>26</v>
      </c>
      <c r="G272" s="30">
        <v>58</v>
      </c>
      <c r="H272" s="30">
        <v>50</v>
      </c>
      <c r="I272" s="30">
        <v>0</v>
      </c>
      <c r="J272" s="30">
        <v>0</v>
      </c>
      <c r="K272" s="30">
        <v>0</v>
      </c>
      <c r="L272" s="30">
        <v>0</v>
      </c>
      <c r="M272" s="28">
        <v>1</v>
      </c>
      <c r="N272" s="30">
        <v>7</v>
      </c>
      <c r="O272" s="30">
        <v>158</v>
      </c>
      <c r="P272" s="30">
        <v>0</v>
      </c>
      <c r="Q272" s="13">
        <v>0</v>
      </c>
      <c r="R272" s="28">
        <v>0</v>
      </c>
      <c r="S272" s="30">
        <v>0</v>
      </c>
      <c r="T272" s="13">
        <v>0</v>
      </c>
      <c r="U272" s="28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13">
        <v>0</v>
      </c>
      <c r="AC272" s="30">
        <v>0</v>
      </c>
      <c r="AD272" s="30">
        <v>0</v>
      </c>
      <c r="AE272" s="30">
        <v>1</v>
      </c>
      <c r="AF272" s="28">
        <v>0</v>
      </c>
      <c r="AG272" s="28">
        <v>0</v>
      </c>
      <c r="AH272" s="30">
        <v>0</v>
      </c>
      <c r="AI272" s="30">
        <v>0</v>
      </c>
      <c r="AJ272" s="13">
        <v>0</v>
      </c>
      <c r="AK272" s="28">
        <v>0</v>
      </c>
      <c r="AL272" s="30">
        <v>0</v>
      </c>
      <c r="AM272" s="30">
        <v>0</v>
      </c>
      <c r="AN272" s="31">
        <v>0</v>
      </c>
      <c r="AO272" s="13">
        <v>9</v>
      </c>
      <c r="AP272" s="30">
        <v>132</v>
      </c>
      <c r="AQ272" s="13">
        <v>158</v>
      </c>
      <c r="AR272" s="30">
        <v>0</v>
      </c>
      <c r="AS272" s="30">
        <v>5</v>
      </c>
      <c r="AT272" s="30">
        <v>105</v>
      </c>
      <c r="AU272" s="13">
        <v>0</v>
      </c>
      <c r="AV272" s="13">
        <v>0</v>
      </c>
      <c r="AW272" s="30">
        <v>0</v>
      </c>
      <c r="AX272" s="30">
        <f t="shared" si="71"/>
        <v>0</v>
      </c>
      <c r="AY272" s="30">
        <v>0</v>
      </c>
      <c r="AZ272" s="30">
        <f t="shared" si="72"/>
        <v>0</v>
      </c>
      <c r="BA272" s="30">
        <v>0</v>
      </c>
      <c r="BB272" s="30">
        <v>0</v>
      </c>
      <c r="BC272" s="30">
        <v>0</v>
      </c>
      <c r="BD272" s="30">
        <v>0</v>
      </c>
      <c r="BE272" s="13">
        <v>1</v>
      </c>
      <c r="BF272" s="28">
        <v>0</v>
      </c>
      <c r="BG272" s="13">
        <v>0</v>
      </c>
      <c r="BH272" s="13">
        <v>0</v>
      </c>
      <c r="BI272" s="13">
        <v>0</v>
      </c>
      <c r="BJ272" s="13">
        <v>50</v>
      </c>
      <c r="BK272" s="3"/>
    </row>
    <row r="273" spans="1:63" s="35" customFormat="1" x14ac:dyDescent="0.2">
      <c r="A273" s="32">
        <v>7398</v>
      </c>
      <c r="B273" s="32"/>
      <c r="C273" s="33"/>
      <c r="D273" s="34">
        <f t="shared" ref="D273:AG273" si="73">SUM(D251:D272)</f>
        <v>72</v>
      </c>
      <c r="E273" s="34">
        <f t="shared" si="73"/>
        <v>328</v>
      </c>
      <c r="F273" s="34">
        <f>SUM(F251:F272)</f>
        <v>827</v>
      </c>
      <c r="G273" s="34">
        <f t="shared" si="73"/>
        <v>3746</v>
      </c>
      <c r="H273" s="34">
        <f t="shared" si="73"/>
        <v>3241</v>
      </c>
      <c r="I273" s="34">
        <f t="shared" si="73"/>
        <v>29</v>
      </c>
      <c r="J273" s="34">
        <f t="shared" si="73"/>
        <v>549</v>
      </c>
      <c r="K273" s="34">
        <f t="shared" si="73"/>
        <v>0</v>
      </c>
      <c r="L273" s="34">
        <f t="shared" si="73"/>
        <v>0</v>
      </c>
      <c r="M273" s="34">
        <f t="shared" si="73"/>
        <v>79</v>
      </c>
      <c r="N273" s="34">
        <f t="shared" si="73"/>
        <v>925</v>
      </c>
      <c r="O273" s="34">
        <f t="shared" si="73"/>
        <v>17742</v>
      </c>
      <c r="P273" s="34">
        <f t="shared" si="73"/>
        <v>4</v>
      </c>
      <c r="Q273" s="34">
        <f t="shared" si="73"/>
        <v>79</v>
      </c>
      <c r="R273" s="34">
        <f t="shared" si="73"/>
        <v>1</v>
      </c>
      <c r="S273" s="34">
        <f t="shared" si="73"/>
        <v>9</v>
      </c>
      <c r="T273" s="34">
        <f t="shared" si="73"/>
        <v>159</v>
      </c>
      <c r="U273" s="34">
        <f t="shared" si="73"/>
        <v>7</v>
      </c>
      <c r="V273" s="34">
        <f t="shared" si="73"/>
        <v>96</v>
      </c>
      <c r="W273" s="34">
        <f t="shared" si="73"/>
        <v>387</v>
      </c>
      <c r="X273" s="34">
        <f t="shared" si="73"/>
        <v>138</v>
      </c>
      <c r="Y273" s="34">
        <f t="shared" si="73"/>
        <v>760</v>
      </c>
      <c r="Z273" s="34">
        <f t="shared" si="73"/>
        <v>248</v>
      </c>
      <c r="AA273" s="34">
        <f t="shared" si="73"/>
        <v>110</v>
      </c>
      <c r="AB273" s="34">
        <f t="shared" si="73"/>
        <v>169</v>
      </c>
      <c r="AC273" s="34">
        <f t="shared" si="73"/>
        <v>50</v>
      </c>
      <c r="AD273" s="34">
        <f t="shared" si="73"/>
        <v>148</v>
      </c>
      <c r="AE273" s="34">
        <f t="shared" si="73"/>
        <v>99</v>
      </c>
      <c r="AF273" s="34">
        <f t="shared" si="73"/>
        <v>402</v>
      </c>
      <c r="AG273" s="34">
        <f t="shared" si="73"/>
        <v>0</v>
      </c>
      <c r="AH273" s="34">
        <f t="shared" ref="AH273:BI273" si="74">SUM(AH251:AH272)</f>
        <v>0</v>
      </c>
      <c r="AI273" s="34">
        <f t="shared" si="74"/>
        <v>0</v>
      </c>
      <c r="AJ273" s="34">
        <f t="shared" si="74"/>
        <v>0</v>
      </c>
      <c r="AK273" s="34">
        <f t="shared" si="74"/>
        <v>0</v>
      </c>
      <c r="AL273" s="34">
        <f t="shared" si="74"/>
        <v>18</v>
      </c>
      <c r="AM273" s="34">
        <f t="shared" si="74"/>
        <v>348</v>
      </c>
      <c r="AN273" s="34">
        <f t="shared" si="74"/>
        <v>399</v>
      </c>
      <c r="AO273" s="34">
        <f t="shared" si="74"/>
        <v>677</v>
      </c>
      <c r="AP273" s="34">
        <f t="shared" si="74"/>
        <v>12145</v>
      </c>
      <c r="AQ273" s="34">
        <f t="shared" si="74"/>
        <v>19788</v>
      </c>
      <c r="AR273" s="34">
        <f t="shared" si="74"/>
        <v>13</v>
      </c>
      <c r="AS273" s="34">
        <f t="shared" si="74"/>
        <v>369</v>
      </c>
      <c r="AT273" s="34">
        <f t="shared" si="74"/>
        <v>8067</v>
      </c>
      <c r="AU273" s="34">
        <f t="shared" si="74"/>
        <v>3575</v>
      </c>
      <c r="AV273" s="34">
        <f t="shared" si="74"/>
        <v>1435</v>
      </c>
      <c r="AW273" s="34">
        <f t="shared" si="74"/>
        <v>50</v>
      </c>
      <c r="AX273" s="34">
        <f t="shared" si="74"/>
        <v>25</v>
      </c>
      <c r="AY273" s="34">
        <f>SUM(AY251:AY272)</f>
        <v>238</v>
      </c>
      <c r="AZ273" s="34">
        <f>SUM(AZ251:AZ272)</f>
        <v>119</v>
      </c>
      <c r="BA273" s="34">
        <f t="shared" si="74"/>
        <v>4</v>
      </c>
      <c r="BB273" s="34">
        <f t="shared" si="74"/>
        <v>5</v>
      </c>
      <c r="BC273" s="34">
        <f t="shared" si="74"/>
        <v>2</v>
      </c>
      <c r="BD273" s="34">
        <f t="shared" si="74"/>
        <v>3</v>
      </c>
      <c r="BE273" s="34">
        <f t="shared" si="74"/>
        <v>11</v>
      </c>
      <c r="BF273" s="34">
        <f>SUM(BF251:BF272)</f>
        <v>2</v>
      </c>
      <c r="BG273" s="34">
        <f t="shared" si="74"/>
        <v>1946</v>
      </c>
      <c r="BH273" s="34">
        <f t="shared" si="74"/>
        <v>3041</v>
      </c>
      <c r="BI273" s="34">
        <f t="shared" si="74"/>
        <v>0</v>
      </c>
      <c r="BJ273" s="34">
        <f t="shared" ref="BJ273" si="75">SUM(BJ251:BJ272)</f>
        <v>4755</v>
      </c>
    </row>
    <row r="274" spans="1:63" x14ac:dyDescent="0.2">
      <c r="A274" s="7">
        <v>7399</v>
      </c>
      <c r="B274" s="7" t="s">
        <v>313</v>
      </c>
      <c r="C274" s="30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30">
        <f t="shared" si="71"/>
        <v>0</v>
      </c>
      <c r="AY274" s="28"/>
      <c r="AZ274" s="30">
        <f t="shared" si="72"/>
        <v>0</v>
      </c>
      <c r="BA274" s="28"/>
      <c r="BB274" s="28"/>
      <c r="BC274" s="28"/>
      <c r="BD274" s="28"/>
      <c r="BE274" s="28"/>
      <c r="BF274" s="28"/>
      <c r="BG274" s="28"/>
      <c r="BH274" s="28"/>
      <c r="BI274" s="28"/>
      <c r="BJ274" s="13">
        <v>0</v>
      </c>
      <c r="BK274" s="3"/>
    </row>
    <row r="275" spans="1:63" x14ac:dyDescent="0.2">
      <c r="A275" s="8">
        <v>7401</v>
      </c>
      <c r="B275" s="8" t="s">
        <v>314</v>
      </c>
      <c r="C275" s="30">
        <v>7</v>
      </c>
      <c r="D275" s="28">
        <v>4</v>
      </c>
      <c r="E275" s="30">
        <v>11</v>
      </c>
      <c r="F275" s="30">
        <v>12</v>
      </c>
      <c r="G275" s="30">
        <v>89</v>
      </c>
      <c r="H275" s="30">
        <v>94</v>
      </c>
      <c r="I275" s="30">
        <v>2</v>
      </c>
      <c r="J275" s="30">
        <v>36</v>
      </c>
      <c r="K275" s="30">
        <v>0</v>
      </c>
      <c r="L275" s="30">
        <v>0</v>
      </c>
      <c r="M275" s="28">
        <v>6</v>
      </c>
      <c r="N275" s="30">
        <v>30</v>
      </c>
      <c r="O275" s="30">
        <v>435</v>
      </c>
      <c r="P275" s="30">
        <v>0</v>
      </c>
      <c r="Q275" s="13">
        <v>0</v>
      </c>
      <c r="R275" s="28">
        <v>0</v>
      </c>
      <c r="S275" s="30">
        <v>0</v>
      </c>
      <c r="T275" s="13">
        <v>0</v>
      </c>
      <c r="U275" s="28">
        <v>0</v>
      </c>
      <c r="V275" s="30">
        <v>1</v>
      </c>
      <c r="W275" s="30">
        <v>0</v>
      </c>
      <c r="X275" s="30">
        <v>24</v>
      </c>
      <c r="Y275" s="30">
        <v>0</v>
      </c>
      <c r="Z275" s="30">
        <v>0</v>
      </c>
      <c r="AA275" s="30">
        <v>0</v>
      </c>
      <c r="AB275" s="13">
        <v>0</v>
      </c>
      <c r="AC275" s="30">
        <v>0</v>
      </c>
      <c r="AD275" s="30">
        <v>0</v>
      </c>
      <c r="AE275" s="30">
        <v>0</v>
      </c>
      <c r="AF275" s="28">
        <v>0</v>
      </c>
      <c r="AG275" s="28">
        <v>0</v>
      </c>
      <c r="AH275" s="30">
        <v>0</v>
      </c>
      <c r="AI275" s="30">
        <v>0</v>
      </c>
      <c r="AJ275" s="13">
        <v>0</v>
      </c>
      <c r="AK275" s="28">
        <v>0</v>
      </c>
      <c r="AL275" s="30">
        <v>0</v>
      </c>
      <c r="AM275" s="30">
        <v>0</v>
      </c>
      <c r="AN275" s="31">
        <v>0</v>
      </c>
      <c r="AO275" s="13">
        <v>19</v>
      </c>
      <c r="AP275" s="30">
        <v>376</v>
      </c>
      <c r="AQ275" s="13">
        <v>459</v>
      </c>
      <c r="AR275" s="30">
        <v>0</v>
      </c>
      <c r="AS275" s="30">
        <v>10</v>
      </c>
      <c r="AT275" s="30">
        <v>217</v>
      </c>
      <c r="AU275" s="13">
        <v>0</v>
      </c>
      <c r="AV275" s="13">
        <v>24</v>
      </c>
      <c r="AW275" s="30">
        <v>0</v>
      </c>
      <c r="AX275" s="30">
        <f t="shared" si="71"/>
        <v>0</v>
      </c>
      <c r="AY275" s="30">
        <v>0</v>
      </c>
      <c r="AZ275" s="30">
        <f t="shared" si="72"/>
        <v>0</v>
      </c>
      <c r="BA275" s="30">
        <v>0</v>
      </c>
      <c r="BB275" s="30">
        <v>0</v>
      </c>
      <c r="BC275" s="30">
        <v>0</v>
      </c>
      <c r="BD275" s="30">
        <v>0</v>
      </c>
      <c r="BE275" s="13">
        <v>0</v>
      </c>
      <c r="BF275" s="28">
        <v>0</v>
      </c>
      <c r="BG275" s="13">
        <v>24</v>
      </c>
      <c r="BH275" s="13">
        <v>0</v>
      </c>
      <c r="BI275" s="13">
        <v>0</v>
      </c>
      <c r="BJ275" s="13">
        <v>142</v>
      </c>
      <c r="BK275" s="3"/>
    </row>
    <row r="276" spans="1:63" x14ac:dyDescent="0.2">
      <c r="A276" s="8">
        <v>7402</v>
      </c>
      <c r="B276" s="8" t="s">
        <v>315</v>
      </c>
      <c r="C276" s="30">
        <v>6</v>
      </c>
      <c r="D276" s="28">
        <v>1</v>
      </c>
      <c r="E276" s="30">
        <v>5</v>
      </c>
      <c r="F276" s="30">
        <v>25</v>
      </c>
      <c r="G276" s="30">
        <v>43</v>
      </c>
      <c r="H276" s="30">
        <v>57</v>
      </c>
      <c r="I276" s="30">
        <v>1</v>
      </c>
      <c r="J276" s="30">
        <v>20</v>
      </c>
      <c r="K276" s="30">
        <v>0</v>
      </c>
      <c r="L276" s="30">
        <v>0</v>
      </c>
      <c r="M276" s="28">
        <v>2</v>
      </c>
      <c r="N276" s="30">
        <v>21</v>
      </c>
      <c r="O276" s="30">
        <v>410</v>
      </c>
      <c r="P276" s="30">
        <v>0</v>
      </c>
      <c r="Q276" s="13">
        <v>0</v>
      </c>
      <c r="R276" s="28">
        <v>0</v>
      </c>
      <c r="S276" s="30">
        <v>0</v>
      </c>
      <c r="T276" s="13">
        <v>0</v>
      </c>
      <c r="U276" s="28">
        <v>0</v>
      </c>
      <c r="V276" s="30">
        <v>6</v>
      </c>
      <c r="W276" s="30">
        <v>0</v>
      </c>
      <c r="X276" s="30">
        <v>0</v>
      </c>
      <c r="Y276" s="30">
        <v>0</v>
      </c>
      <c r="Z276" s="30">
        <v>113</v>
      </c>
      <c r="AA276" s="30">
        <v>0</v>
      </c>
      <c r="AB276" s="13">
        <v>0</v>
      </c>
      <c r="AC276" s="30">
        <v>0</v>
      </c>
      <c r="AD276" s="30">
        <v>0</v>
      </c>
      <c r="AE276" s="30">
        <v>0</v>
      </c>
      <c r="AF276" s="28">
        <v>0</v>
      </c>
      <c r="AG276" s="28">
        <v>0</v>
      </c>
      <c r="AH276" s="30">
        <v>0</v>
      </c>
      <c r="AI276" s="30">
        <v>0</v>
      </c>
      <c r="AJ276" s="13">
        <v>0</v>
      </c>
      <c r="AK276" s="28">
        <v>0</v>
      </c>
      <c r="AL276" s="30">
        <v>0</v>
      </c>
      <c r="AM276" s="30">
        <v>0</v>
      </c>
      <c r="AN276" s="31">
        <v>0</v>
      </c>
      <c r="AO276" s="13">
        <v>12</v>
      </c>
      <c r="AP276" s="30">
        <v>314</v>
      </c>
      <c r="AQ276" s="13">
        <v>523</v>
      </c>
      <c r="AR276" s="30">
        <v>0</v>
      </c>
      <c r="AS276" s="30">
        <v>7</v>
      </c>
      <c r="AT276" s="30">
        <v>171</v>
      </c>
      <c r="AU276" s="13">
        <v>113</v>
      </c>
      <c r="AV276" s="13">
        <v>0</v>
      </c>
      <c r="AW276" s="30">
        <v>0</v>
      </c>
      <c r="AX276" s="30">
        <f t="shared" si="71"/>
        <v>0</v>
      </c>
      <c r="AY276" s="30">
        <v>0</v>
      </c>
      <c r="AZ276" s="30">
        <f t="shared" si="72"/>
        <v>0</v>
      </c>
      <c r="BA276" s="30">
        <v>0</v>
      </c>
      <c r="BB276" s="30">
        <v>1</v>
      </c>
      <c r="BC276" s="30">
        <v>0</v>
      </c>
      <c r="BD276" s="30">
        <v>0</v>
      </c>
      <c r="BE276" s="13">
        <v>0</v>
      </c>
      <c r="BF276" s="28">
        <v>13</v>
      </c>
      <c r="BG276" s="13">
        <v>113</v>
      </c>
      <c r="BH276" s="13">
        <v>0</v>
      </c>
      <c r="BI276" s="13">
        <v>0</v>
      </c>
      <c r="BJ276" s="13">
        <v>92</v>
      </c>
      <c r="BK276" s="3"/>
    </row>
    <row r="277" spans="1:63" x14ac:dyDescent="0.2">
      <c r="A277" s="8">
        <v>7403</v>
      </c>
      <c r="B277" s="8" t="s">
        <v>316</v>
      </c>
      <c r="C277" s="30">
        <v>4</v>
      </c>
      <c r="D277" s="28">
        <v>2</v>
      </c>
      <c r="E277" s="30">
        <v>14</v>
      </c>
      <c r="F277" s="30">
        <v>13</v>
      </c>
      <c r="G277" s="30">
        <v>126</v>
      </c>
      <c r="H277" s="30">
        <v>133</v>
      </c>
      <c r="I277" s="30">
        <v>4</v>
      </c>
      <c r="J277" s="30">
        <v>63</v>
      </c>
      <c r="K277" s="30">
        <v>0</v>
      </c>
      <c r="L277" s="30">
        <v>0</v>
      </c>
      <c r="M277" s="28">
        <v>4</v>
      </c>
      <c r="N277" s="30">
        <v>41</v>
      </c>
      <c r="O277" s="30">
        <v>768</v>
      </c>
      <c r="P277" s="30">
        <v>0</v>
      </c>
      <c r="Q277" s="13">
        <v>0</v>
      </c>
      <c r="R277" s="28">
        <v>0</v>
      </c>
      <c r="S277" s="30">
        <v>0</v>
      </c>
      <c r="T277" s="13">
        <v>0</v>
      </c>
      <c r="U277" s="28">
        <v>1</v>
      </c>
      <c r="V277" s="30">
        <v>15</v>
      </c>
      <c r="W277" s="30">
        <v>38</v>
      </c>
      <c r="X277" s="30">
        <v>0</v>
      </c>
      <c r="Y277" s="30">
        <v>222</v>
      </c>
      <c r="Z277" s="30">
        <v>0</v>
      </c>
      <c r="AA277" s="30">
        <v>86</v>
      </c>
      <c r="AB277" s="13">
        <v>0</v>
      </c>
      <c r="AC277" s="30">
        <v>0</v>
      </c>
      <c r="AD277" s="30">
        <v>37</v>
      </c>
      <c r="AE277" s="30">
        <v>1</v>
      </c>
      <c r="AF277" s="28">
        <v>30</v>
      </c>
      <c r="AG277" s="28">
        <v>0</v>
      </c>
      <c r="AH277" s="30">
        <v>0</v>
      </c>
      <c r="AI277" s="30">
        <v>0</v>
      </c>
      <c r="AJ277" s="13">
        <v>0</v>
      </c>
      <c r="AK277" s="28">
        <v>0</v>
      </c>
      <c r="AL277" s="30">
        <v>0</v>
      </c>
      <c r="AM277" s="30">
        <v>0</v>
      </c>
      <c r="AN277" s="31">
        <v>0</v>
      </c>
      <c r="AO277" s="13">
        <v>48</v>
      </c>
      <c r="AP277" s="30">
        <v>604</v>
      </c>
      <c r="AQ277" s="13">
        <v>1114</v>
      </c>
      <c r="AR277" s="30">
        <v>0</v>
      </c>
      <c r="AS277" s="30">
        <v>17</v>
      </c>
      <c r="AT277" s="30">
        <v>419</v>
      </c>
      <c r="AU277" s="13">
        <v>98</v>
      </c>
      <c r="AV277" s="13">
        <v>260</v>
      </c>
      <c r="AW277" s="30">
        <v>0</v>
      </c>
      <c r="AX277" s="30">
        <f t="shared" si="71"/>
        <v>0</v>
      </c>
      <c r="AY277" s="30">
        <v>16</v>
      </c>
      <c r="AZ277" s="30">
        <f t="shared" si="72"/>
        <v>8</v>
      </c>
      <c r="BA277" s="30">
        <v>0</v>
      </c>
      <c r="BB277" s="30">
        <v>0</v>
      </c>
      <c r="BC277" s="30">
        <v>0</v>
      </c>
      <c r="BD277" s="30">
        <v>0</v>
      </c>
      <c r="BE277" s="13">
        <v>0</v>
      </c>
      <c r="BF277" s="28">
        <v>0</v>
      </c>
      <c r="BG277" s="13">
        <v>346</v>
      </c>
      <c r="BH277" s="13">
        <v>12</v>
      </c>
      <c r="BI277" s="13">
        <v>0</v>
      </c>
      <c r="BJ277" s="13">
        <v>195</v>
      </c>
      <c r="BK277" s="3"/>
    </row>
    <row r="278" spans="1:63" x14ac:dyDescent="0.2">
      <c r="A278" s="8">
        <v>7404</v>
      </c>
      <c r="B278" s="8" t="s">
        <v>317</v>
      </c>
      <c r="C278" s="30">
        <v>2</v>
      </c>
      <c r="D278" s="28">
        <v>13</v>
      </c>
      <c r="E278" s="30">
        <v>93</v>
      </c>
      <c r="F278" s="30">
        <v>189</v>
      </c>
      <c r="G278" s="30">
        <v>1023</v>
      </c>
      <c r="H278" s="30">
        <v>1033</v>
      </c>
      <c r="I278" s="30">
        <v>4</v>
      </c>
      <c r="J278" s="30">
        <v>107</v>
      </c>
      <c r="K278" s="30">
        <v>0</v>
      </c>
      <c r="L278" s="30">
        <v>0</v>
      </c>
      <c r="M278" s="28">
        <v>22</v>
      </c>
      <c r="N278" s="30">
        <v>274</v>
      </c>
      <c r="O278" s="30">
        <v>5875</v>
      </c>
      <c r="P278" s="30">
        <v>3</v>
      </c>
      <c r="Q278" s="13">
        <v>56</v>
      </c>
      <c r="R278" s="28">
        <v>0</v>
      </c>
      <c r="S278" s="30">
        <v>0</v>
      </c>
      <c r="T278" s="13">
        <v>0</v>
      </c>
      <c r="U278" s="28">
        <v>0</v>
      </c>
      <c r="V278" s="30">
        <v>7</v>
      </c>
      <c r="W278" s="30">
        <v>0</v>
      </c>
      <c r="X278" s="30">
        <v>0</v>
      </c>
      <c r="Y278" s="30">
        <v>27</v>
      </c>
      <c r="Z278" s="30">
        <v>129</v>
      </c>
      <c r="AA278" s="30">
        <v>0</v>
      </c>
      <c r="AB278" s="13">
        <v>0</v>
      </c>
      <c r="AC278" s="30">
        <v>89</v>
      </c>
      <c r="AD278" s="30">
        <v>0</v>
      </c>
      <c r="AE278" s="30">
        <v>13</v>
      </c>
      <c r="AF278" s="28">
        <v>114</v>
      </c>
      <c r="AG278" s="28">
        <v>0</v>
      </c>
      <c r="AH278" s="30">
        <v>0</v>
      </c>
      <c r="AI278" s="30">
        <v>0</v>
      </c>
      <c r="AJ278" s="13">
        <v>0</v>
      </c>
      <c r="AK278" s="28">
        <v>0</v>
      </c>
      <c r="AL278" s="30">
        <v>0</v>
      </c>
      <c r="AM278" s="30">
        <v>0</v>
      </c>
      <c r="AN278" s="31">
        <v>126</v>
      </c>
      <c r="AO278" s="13">
        <v>185</v>
      </c>
      <c r="AP278" s="30">
        <v>3727</v>
      </c>
      <c r="AQ278" s="13">
        <v>6085</v>
      </c>
      <c r="AR278" s="30">
        <v>1</v>
      </c>
      <c r="AS278" s="30">
        <v>111</v>
      </c>
      <c r="AT278" s="30">
        <v>2545</v>
      </c>
      <c r="AU278" s="13">
        <v>1445</v>
      </c>
      <c r="AV278" s="13">
        <v>27</v>
      </c>
      <c r="AW278" s="30">
        <v>0</v>
      </c>
      <c r="AX278" s="30">
        <f t="shared" si="71"/>
        <v>0</v>
      </c>
      <c r="AY278" s="30">
        <v>0</v>
      </c>
      <c r="AZ278" s="30">
        <f t="shared" si="72"/>
        <v>0</v>
      </c>
      <c r="BA278" s="30">
        <v>0</v>
      </c>
      <c r="BB278" s="30">
        <v>0</v>
      </c>
      <c r="BC278" s="30">
        <v>0</v>
      </c>
      <c r="BD278" s="30">
        <v>0</v>
      </c>
      <c r="BE278" s="13">
        <v>0</v>
      </c>
      <c r="BF278" s="28">
        <v>4</v>
      </c>
      <c r="BG278" s="13">
        <v>156</v>
      </c>
      <c r="BH278" s="13">
        <v>1313</v>
      </c>
      <c r="BI278" s="13">
        <v>119</v>
      </c>
      <c r="BJ278" s="13">
        <v>1509</v>
      </c>
      <c r="BK278" s="3"/>
    </row>
    <row r="279" spans="1:63" x14ac:dyDescent="0.2">
      <c r="A279" s="8">
        <v>7405</v>
      </c>
      <c r="B279" s="8" t="s">
        <v>318</v>
      </c>
      <c r="C279" s="30">
        <v>5</v>
      </c>
      <c r="D279" s="28">
        <v>4</v>
      </c>
      <c r="E279" s="30">
        <v>13</v>
      </c>
      <c r="F279" s="30">
        <v>39</v>
      </c>
      <c r="G279" s="30">
        <v>148</v>
      </c>
      <c r="H279" s="30">
        <v>118</v>
      </c>
      <c r="I279" s="30">
        <v>3</v>
      </c>
      <c r="J279" s="30">
        <v>54</v>
      </c>
      <c r="K279" s="30">
        <v>0</v>
      </c>
      <c r="L279" s="30">
        <v>0</v>
      </c>
      <c r="M279" s="28">
        <v>6</v>
      </c>
      <c r="N279" s="30">
        <v>43</v>
      </c>
      <c r="O279" s="30">
        <v>766</v>
      </c>
      <c r="P279" s="30">
        <v>0</v>
      </c>
      <c r="Q279" s="13">
        <v>0</v>
      </c>
      <c r="R279" s="28">
        <v>0</v>
      </c>
      <c r="S279" s="30">
        <v>0</v>
      </c>
      <c r="T279" s="13">
        <v>0</v>
      </c>
      <c r="U279" s="28">
        <v>1</v>
      </c>
      <c r="V279" s="30">
        <v>13</v>
      </c>
      <c r="W279" s="30">
        <v>0</v>
      </c>
      <c r="X279" s="30">
        <v>265</v>
      </c>
      <c r="Y279" s="30">
        <v>0</v>
      </c>
      <c r="Z279" s="30">
        <v>0</v>
      </c>
      <c r="AA279" s="30">
        <v>0</v>
      </c>
      <c r="AB279" s="13">
        <v>0</v>
      </c>
      <c r="AC279" s="30">
        <v>0</v>
      </c>
      <c r="AD279" s="30">
        <v>0</v>
      </c>
      <c r="AE279" s="30">
        <v>0</v>
      </c>
      <c r="AF279" s="28">
        <v>29</v>
      </c>
      <c r="AG279" s="28">
        <v>0</v>
      </c>
      <c r="AH279" s="30">
        <v>0</v>
      </c>
      <c r="AI279" s="30">
        <v>0</v>
      </c>
      <c r="AJ279" s="13">
        <v>0</v>
      </c>
      <c r="AK279" s="28">
        <v>0</v>
      </c>
      <c r="AL279" s="30">
        <v>1</v>
      </c>
      <c r="AM279" s="30">
        <v>27</v>
      </c>
      <c r="AN279" s="31">
        <v>55</v>
      </c>
      <c r="AO279" s="13">
        <v>105</v>
      </c>
      <c r="AP279" s="30">
        <v>577</v>
      </c>
      <c r="AQ279" s="13">
        <v>1031</v>
      </c>
      <c r="AR279" s="30">
        <v>0</v>
      </c>
      <c r="AS279" s="30">
        <v>17</v>
      </c>
      <c r="AT279" s="30">
        <v>385</v>
      </c>
      <c r="AU279" s="13">
        <v>0</v>
      </c>
      <c r="AV279" s="13">
        <v>265</v>
      </c>
      <c r="AW279" s="30">
        <v>0</v>
      </c>
      <c r="AX279" s="30">
        <f t="shared" si="71"/>
        <v>0</v>
      </c>
      <c r="AY279" s="30">
        <v>0</v>
      </c>
      <c r="AZ279" s="30">
        <f t="shared" si="72"/>
        <v>0</v>
      </c>
      <c r="BA279" s="30">
        <v>0</v>
      </c>
      <c r="BB279" s="30">
        <v>2</v>
      </c>
      <c r="BC279" s="30">
        <v>0</v>
      </c>
      <c r="BD279" s="30">
        <v>0</v>
      </c>
      <c r="BE279" s="13">
        <v>4</v>
      </c>
      <c r="BF279" s="28">
        <v>13</v>
      </c>
      <c r="BG279" s="13">
        <v>265</v>
      </c>
      <c r="BH279" s="13">
        <v>0</v>
      </c>
      <c r="BI279" s="13">
        <v>0</v>
      </c>
      <c r="BJ279" s="13">
        <v>184</v>
      </c>
      <c r="BK279" s="3"/>
    </row>
    <row r="280" spans="1:63" x14ac:dyDescent="0.2">
      <c r="A280" s="8">
        <v>7406</v>
      </c>
      <c r="B280" s="8" t="s">
        <v>319</v>
      </c>
      <c r="C280" s="30">
        <v>5</v>
      </c>
      <c r="D280" s="28">
        <v>1</v>
      </c>
      <c r="E280" s="30">
        <v>9</v>
      </c>
      <c r="F280" s="30">
        <v>14</v>
      </c>
      <c r="G280" s="30">
        <v>48</v>
      </c>
      <c r="H280" s="30">
        <v>113</v>
      </c>
      <c r="I280" s="30">
        <v>1</v>
      </c>
      <c r="J280" s="30">
        <v>27</v>
      </c>
      <c r="K280" s="30">
        <v>0</v>
      </c>
      <c r="L280" s="30">
        <v>0</v>
      </c>
      <c r="M280" s="28">
        <v>4</v>
      </c>
      <c r="N280" s="30">
        <v>27</v>
      </c>
      <c r="O280" s="30">
        <v>485</v>
      </c>
      <c r="P280" s="30">
        <v>0</v>
      </c>
      <c r="Q280" s="13">
        <v>0</v>
      </c>
      <c r="R280" s="28">
        <v>0</v>
      </c>
      <c r="S280" s="30">
        <v>0</v>
      </c>
      <c r="T280" s="13">
        <v>0</v>
      </c>
      <c r="U280" s="28">
        <v>1</v>
      </c>
      <c r="V280" s="30">
        <v>7</v>
      </c>
      <c r="W280" s="30">
        <v>0</v>
      </c>
      <c r="X280" s="30">
        <v>0</v>
      </c>
      <c r="Y280" s="30">
        <v>164</v>
      </c>
      <c r="Z280" s="30">
        <v>0</v>
      </c>
      <c r="AA280" s="30">
        <v>0</v>
      </c>
      <c r="AB280" s="13">
        <v>0</v>
      </c>
      <c r="AC280" s="30">
        <v>0</v>
      </c>
      <c r="AD280" s="30">
        <v>83</v>
      </c>
      <c r="AE280" s="30">
        <v>0</v>
      </c>
      <c r="AF280" s="28">
        <v>3</v>
      </c>
      <c r="AG280" s="28">
        <v>0</v>
      </c>
      <c r="AH280" s="30">
        <v>0</v>
      </c>
      <c r="AI280" s="30">
        <v>0</v>
      </c>
      <c r="AJ280" s="13">
        <v>0</v>
      </c>
      <c r="AK280" s="28">
        <v>0</v>
      </c>
      <c r="AL280" s="30">
        <v>0</v>
      </c>
      <c r="AM280" s="30">
        <v>0</v>
      </c>
      <c r="AN280" s="31">
        <v>0</v>
      </c>
      <c r="AO280" s="13">
        <v>29</v>
      </c>
      <c r="AP280" s="30">
        <v>410</v>
      </c>
      <c r="AQ280" s="13">
        <v>649</v>
      </c>
      <c r="AR280" s="30">
        <v>0</v>
      </c>
      <c r="AS280" s="30">
        <v>10</v>
      </c>
      <c r="AT280" s="30">
        <v>214</v>
      </c>
      <c r="AU280" s="13">
        <v>0</v>
      </c>
      <c r="AV280" s="13">
        <v>164</v>
      </c>
      <c r="AW280" s="30">
        <v>0</v>
      </c>
      <c r="AX280" s="30">
        <f t="shared" si="71"/>
        <v>0</v>
      </c>
      <c r="AY280" s="30">
        <v>52</v>
      </c>
      <c r="AZ280" s="30">
        <f t="shared" si="72"/>
        <v>26</v>
      </c>
      <c r="BA280" s="30">
        <v>0</v>
      </c>
      <c r="BB280" s="30">
        <v>0</v>
      </c>
      <c r="BC280" s="30">
        <v>0</v>
      </c>
      <c r="BD280" s="30">
        <v>0</v>
      </c>
      <c r="BE280" s="13">
        <v>2</v>
      </c>
      <c r="BF280" s="28">
        <v>0</v>
      </c>
      <c r="BG280" s="13">
        <v>164</v>
      </c>
      <c r="BH280" s="13">
        <v>0</v>
      </c>
      <c r="BI280" s="13">
        <v>0</v>
      </c>
      <c r="BJ280" s="13">
        <v>141</v>
      </c>
      <c r="BK280" s="3"/>
    </row>
    <row r="281" spans="1:63" x14ac:dyDescent="0.2">
      <c r="A281" s="8">
        <v>7407</v>
      </c>
      <c r="B281" s="8" t="s">
        <v>320</v>
      </c>
      <c r="C281" s="30">
        <v>7</v>
      </c>
      <c r="D281" s="28">
        <v>1</v>
      </c>
      <c r="E281" s="30">
        <v>1</v>
      </c>
      <c r="F281" s="30">
        <v>0</v>
      </c>
      <c r="G281" s="30">
        <v>10</v>
      </c>
      <c r="H281" s="30">
        <v>11</v>
      </c>
      <c r="I281" s="30">
        <v>0</v>
      </c>
      <c r="J281" s="30">
        <v>0</v>
      </c>
      <c r="K281" s="30">
        <v>0</v>
      </c>
      <c r="L281" s="30">
        <v>0</v>
      </c>
      <c r="M281" s="28">
        <v>1</v>
      </c>
      <c r="N281" s="30">
        <v>7</v>
      </c>
      <c r="O281" s="30">
        <v>88</v>
      </c>
      <c r="P281" s="30">
        <v>0</v>
      </c>
      <c r="Q281" s="13">
        <v>0</v>
      </c>
      <c r="R281" s="28">
        <v>0</v>
      </c>
      <c r="S281" s="30">
        <v>0</v>
      </c>
      <c r="T281" s="13">
        <v>0</v>
      </c>
      <c r="U281" s="28">
        <v>0</v>
      </c>
      <c r="V281" s="30">
        <v>3</v>
      </c>
      <c r="W281" s="30">
        <v>0</v>
      </c>
      <c r="X281" s="30">
        <v>0</v>
      </c>
      <c r="Y281" s="30">
        <v>0</v>
      </c>
      <c r="Z281" s="30">
        <v>18</v>
      </c>
      <c r="AA281" s="30">
        <v>20</v>
      </c>
      <c r="AB281" s="13">
        <v>0</v>
      </c>
      <c r="AC281" s="30">
        <v>0</v>
      </c>
      <c r="AD281" s="30">
        <v>0</v>
      </c>
      <c r="AE281" s="30">
        <v>0</v>
      </c>
      <c r="AF281" s="28">
        <v>16</v>
      </c>
      <c r="AG281" s="28">
        <v>0</v>
      </c>
      <c r="AH281" s="30">
        <v>0</v>
      </c>
      <c r="AI281" s="30">
        <v>0</v>
      </c>
      <c r="AJ281" s="13">
        <v>0</v>
      </c>
      <c r="AK281" s="28">
        <v>0</v>
      </c>
      <c r="AL281" s="30">
        <v>0</v>
      </c>
      <c r="AM281" s="30">
        <v>0</v>
      </c>
      <c r="AN281" s="31">
        <v>0</v>
      </c>
      <c r="AO281" s="13">
        <v>7</v>
      </c>
      <c r="AP281" s="30">
        <v>60</v>
      </c>
      <c r="AQ281" s="13">
        <v>126</v>
      </c>
      <c r="AR281" s="30">
        <v>0</v>
      </c>
      <c r="AS281" s="30">
        <v>4</v>
      </c>
      <c r="AT281" s="30">
        <v>87</v>
      </c>
      <c r="AU281" s="13">
        <v>38</v>
      </c>
      <c r="AV281" s="13">
        <v>0</v>
      </c>
      <c r="AW281" s="30">
        <v>0</v>
      </c>
      <c r="AX281" s="30">
        <f t="shared" si="71"/>
        <v>0</v>
      </c>
      <c r="AY281" s="30">
        <v>0</v>
      </c>
      <c r="AZ281" s="30">
        <f t="shared" si="72"/>
        <v>0</v>
      </c>
      <c r="BA281" s="30">
        <v>0</v>
      </c>
      <c r="BB281" s="30">
        <v>0</v>
      </c>
      <c r="BC281" s="30">
        <v>0</v>
      </c>
      <c r="BD281" s="30">
        <v>0</v>
      </c>
      <c r="BE281" s="13">
        <v>0</v>
      </c>
      <c r="BF281" s="28">
        <v>0</v>
      </c>
      <c r="BG281" s="13">
        <v>38</v>
      </c>
      <c r="BH281" s="13">
        <v>0</v>
      </c>
      <c r="BI281" s="13">
        <v>0</v>
      </c>
      <c r="BJ281" s="13">
        <v>16</v>
      </c>
      <c r="BK281" s="3"/>
    </row>
    <row r="282" spans="1:63" x14ac:dyDescent="0.2">
      <c r="A282" s="8">
        <v>7408</v>
      </c>
      <c r="B282" s="8" t="s">
        <v>321</v>
      </c>
      <c r="C282" s="30">
        <v>6</v>
      </c>
      <c r="D282" s="28">
        <v>9</v>
      </c>
      <c r="E282" s="30">
        <v>16</v>
      </c>
      <c r="F282" s="30">
        <v>0</v>
      </c>
      <c r="G282" s="30">
        <v>209</v>
      </c>
      <c r="H282" s="30">
        <v>193</v>
      </c>
      <c r="I282" s="30">
        <v>1</v>
      </c>
      <c r="J282" s="30">
        <v>17</v>
      </c>
      <c r="K282" s="30">
        <v>0</v>
      </c>
      <c r="L282" s="30">
        <v>0</v>
      </c>
      <c r="M282" s="28">
        <v>9</v>
      </c>
      <c r="N282" s="30">
        <v>68</v>
      </c>
      <c r="O282" s="30">
        <v>994</v>
      </c>
      <c r="P282" s="30">
        <v>0</v>
      </c>
      <c r="Q282" s="13">
        <v>0</v>
      </c>
      <c r="R282" s="28">
        <v>0</v>
      </c>
      <c r="S282" s="30">
        <v>0</v>
      </c>
      <c r="T282" s="13">
        <v>0</v>
      </c>
      <c r="U282" s="28">
        <v>1</v>
      </c>
      <c r="V282" s="30">
        <v>11</v>
      </c>
      <c r="W282" s="30">
        <v>0</v>
      </c>
      <c r="X282" s="30">
        <v>0</v>
      </c>
      <c r="Y282" s="30">
        <v>70</v>
      </c>
      <c r="Z282" s="30">
        <v>149</v>
      </c>
      <c r="AA282" s="30">
        <v>0</v>
      </c>
      <c r="AB282" s="13">
        <v>0</v>
      </c>
      <c r="AC282" s="30">
        <v>0</v>
      </c>
      <c r="AD282" s="30">
        <v>35</v>
      </c>
      <c r="AE282" s="30">
        <v>0</v>
      </c>
      <c r="AF282" s="28">
        <v>48</v>
      </c>
      <c r="AG282" s="28">
        <v>0</v>
      </c>
      <c r="AH282" s="30">
        <v>0</v>
      </c>
      <c r="AI282" s="30">
        <v>0</v>
      </c>
      <c r="AJ282" s="13">
        <v>0</v>
      </c>
      <c r="AK282" s="28">
        <v>0</v>
      </c>
      <c r="AL282" s="30">
        <v>0</v>
      </c>
      <c r="AM282" s="30">
        <v>0</v>
      </c>
      <c r="AN282" s="31">
        <v>23</v>
      </c>
      <c r="AO282" s="13">
        <v>94</v>
      </c>
      <c r="AP282" s="30">
        <v>725</v>
      </c>
      <c r="AQ282" s="13">
        <v>1213</v>
      </c>
      <c r="AR282" s="30">
        <v>0</v>
      </c>
      <c r="AS282" s="30">
        <v>21</v>
      </c>
      <c r="AT282" s="30">
        <v>486</v>
      </c>
      <c r="AU282" s="13">
        <v>228</v>
      </c>
      <c r="AV282" s="13">
        <v>70</v>
      </c>
      <c r="AW282" s="30">
        <v>0</v>
      </c>
      <c r="AX282" s="30">
        <f t="shared" si="71"/>
        <v>0</v>
      </c>
      <c r="AY282" s="30">
        <v>0</v>
      </c>
      <c r="AZ282" s="30">
        <f t="shared" si="72"/>
        <v>0</v>
      </c>
      <c r="BA282" s="30">
        <v>0</v>
      </c>
      <c r="BB282" s="30">
        <v>0</v>
      </c>
      <c r="BC282" s="30">
        <v>0</v>
      </c>
      <c r="BD282" s="30">
        <v>0</v>
      </c>
      <c r="BE282" s="13">
        <v>0</v>
      </c>
      <c r="BF282" s="28">
        <v>0</v>
      </c>
      <c r="BG282" s="13">
        <v>231</v>
      </c>
      <c r="BH282" s="13">
        <v>67</v>
      </c>
      <c r="BI282" s="13">
        <v>0</v>
      </c>
      <c r="BJ282" s="13">
        <v>292</v>
      </c>
      <c r="BK282" s="3"/>
    </row>
    <row r="283" spans="1:63" x14ac:dyDescent="0.2">
      <c r="A283" s="8">
        <v>7409</v>
      </c>
      <c r="B283" s="8" t="s">
        <v>322</v>
      </c>
      <c r="C283" s="30">
        <v>3</v>
      </c>
      <c r="D283" s="28">
        <v>6</v>
      </c>
      <c r="E283" s="30">
        <v>29</v>
      </c>
      <c r="F283" s="30">
        <v>61</v>
      </c>
      <c r="G283" s="30">
        <v>290</v>
      </c>
      <c r="H283" s="30">
        <v>264</v>
      </c>
      <c r="I283" s="30">
        <v>2</v>
      </c>
      <c r="J283" s="30">
        <v>32</v>
      </c>
      <c r="K283" s="30">
        <v>0</v>
      </c>
      <c r="L283" s="30">
        <v>0</v>
      </c>
      <c r="M283" s="28">
        <v>5</v>
      </c>
      <c r="N283" s="30">
        <v>64</v>
      </c>
      <c r="O283" s="30">
        <v>1254</v>
      </c>
      <c r="P283" s="30">
        <v>0</v>
      </c>
      <c r="Q283" s="13">
        <v>0</v>
      </c>
      <c r="R283" s="28">
        <v>0</v>
      </c>
      <c r="S283" s="30">
        <v>0</v>
      </c>
      <c r="T283" s="13">
        <v>0</v>
      </c>
      <c r="U283" s="28">
        <v>0</v>
      </c>
      <c r="V283" s="30">
        <v>1</v>
      </c>
      <c r="W283" s="30">
        <v>0</v>
      </c>
      <c r="X283" s="30">
        <v>0</v>
      </c>
      <c r="Y283" s="30">
        <v>26</v>
      </c>
      <c r="Z283" s="30">
        <v>0</v>
      </c>
      <c r="AA283" s="30">
        <v>0</v>
      </c>
      <c r="AB283" s="13">
        <v>0</v>
      </c>
      <c r="AC283" s="30">
        <v>0</v>
      </c>
      <c r="AD283" s="30">
        <v>0</v>
      </c>
      <c r="AE283" s="30">
        <v>7</v>
      </c>
      <c r="AF283" s="28">
        <v>58</v>
      </c>
      <c r="AG283" s="28">
        <v>0</v>
      </c>
      <c r="AH283" s="30">
        <v>0</v>
      </c>
      <c r="AI283" s="30">
        <v>0</v>
      </c>
      <c r="AJ283" s="13">
        <v>0</v>
      </c>
      <c r="AK283" s="28">
        <v>0</v>
      </c>
      <c r="AL283" s="30">
        <v>0</v>
      </c>
      <c r="AM283" s="30">
        <v>0</v>
      </c>
      <c r="AN283" s="31">
        <v>34</v>
      </c>
      <c r="AO283" s="13">
        <v>62</v>
      </c>
      <c r="AP283" s="30">
        <v>911</v>
      </c>
      <c r="AQ283" s="13">
        <v>1280</v>
      </c>
      <c r="AR283" s="30">
        <v>0</v>
      </c>
      <c r="AS283" s="30">
        <v>35</v>
      </c>
      <c r="AT283" s="30">
        <v>774</v>
      </c>
      <c r="AU283" s="13">
        <v>154</v>
      </c>
      <c r="AV283" s="13">
        <v>26</v>
      </c>
      <c r="AW283" s="30">
        <v>0</v>
      </c>
      <c r="AX283" s="30">
        <f t="shared" si="71"/>
        <v>0</v>
      </c>
      <c r="AY283" s="30">
        <v>0</v>
      </c>
      <c r="AZ283" s="30">
        <f t="shared" si="72"/>
        <v>0</v>
      </c>
      <c r="BA283" s="30">
        <v>0</v>
      </c>
      <c r="BB283" s="30">
        <v>0</v>
      </c>
      <c r="BC283" s="30">
        <v>0</v>
      </c>
      <c r="BD283" s="30">
        <v>1</v>
      </c>
      <c r="BE283" s="13">
        <v>3</v>
      </c>
      <c r="BF283" s="28">
        <v>0</v>
      </c>
      <c r="BG283" s="13">
        <v>51</v>
      </c>
      <c r="BH283" s="13">
        <v>127</v>
      </c>
      <c r="BI283" s="13">
        <v>0</v>
      </c>
      <c r="BJ283" s="13">
        <v>402</v>
      </c>
      <c r="BK283" s="3"/>
    </row>
    <row r="284" spans="1:63" x14ac:dyDescent="0.2">
      <c r="A284" s="8">
        <v>7410</v>
      </c>
      <c r="B284" s="8" t="s">
        <v>323</v>
      </c>
      <c r="C284" s="30">
        <v>1</v>
      </c>
      <c r="D284" s="28">
        <v>27</v>
      </c>
      <c r="E284" s="30">
        <v>158</v>
      </c>
      <c r="F284" s="30">
        <v>91</v>
      </c>
      <c r="G284" s="30">
        <v>2258</v>
      </c>
      <c r="H284" s="30">
        <v>2047</v>
      </c>
      <c r="I284" s="30">
        <v>27</v>
      </c>
      <c r="J284" s="30">
        <v>501</v>
      </c>
      <c r="K284" s="30">
        <v>0</v>
      </c>
      <c r="L284" s="30">
        <v>0</v>
      </c>
      <c r="M284" s="28">
        <v>31</v>
      </c>
      <c r="N284" s="30">
        <v>538</v>
      </c>
      <c r="O284" s="30">
        <v>12189</v>
      </c>
      <c r="P284" s="30">
        <v>0</v>
      </c>
      <c r="Q284" s="13">
        <v>0</v>
      </c>
      <c r="R284" s="28">
        <v>1</v>
      </c>
      <c r="S284" s="30">
        <v>13</v>
      </c>
      <c r="T284" s="13">
        <v>267</v>
      </c>
      <c r="U284" s="28">
        <v>1</v>
      </c>
      <c r="V284" s="30">
        <v>26</v>
      </c>
      <c r="W284" s="30">
        <v>0</v>
      </c>
      <c r="X284" s="30">
        <v>0</v>
      </c>
      <c r="Y284" s="30">
        <v>130</v>
      </c>
      <c r="Z284" s="30">
        <v>0</v>
      </c>
      <c r="AA284" s="30">
        <v>534</v>
      </c>
      <c r="AB284" s="13">
        <v>0</v>
      </c>
      <c r="AC284" s="30">
        <v>149</v>
      </c>
      <c r="AD284" s="30">
        <v>0</v>
      </c>
      <c r="AE284" s="30">
        <v>59</v>
      </c>
      <c r="AF284" s="28">
        <v>77</v>
      </c>
      <c r="AG284" s="28">
        <v>0</v>
      </c>
      <c r="AH284" s="30">
        <v>0</v>
      </c>
      <c r="AI284" s="30">
        <v>0</v>
      </c>
      <c r="AJ284" s="13">
        <v>0</v>
      </c>
      <c r="AK284" s="28">
        <v>0</v>
      </c>
      <c r="AL284" s="30">
        <v>4</v>
      </c>
      <c r="AM284" s="30">
        <v>80</v>
      </c>
      <c r="AN284" s="31">
        <v>298</v>
      </c>
      <c r="AO284" s="13">
        <v>450</v>
      </c>
      <c r="AP284" s="30">
        <v>8066</v>
      </c>
      <c r="AQ284" s="13">
        <v>13117</v>
      </c>
      <c r="AR284" s="30">
        <v>13</v>
      </c>
      <c r="AS284" s="30">
        <v>228</v>
      </c>
      <c r="AT284" s="30">
        <v>4821</v>
      </c>
      <c r="AU284" s="13">
        <v>3357</v>
      </c>
      <c r="AV284" s="13">
        <v>130</v>
      </c>
      <c r="AW284" s="30">
        <v>0</v>
      </c>
      <c r="AX284" s="30">
        <f t="shared" si="71"/>
        <v>0</v>
      </c>
      <c r="AY284" s="30">
        <v>0</v>
      </c>
      <c r="AZ284" s="30">
        <f t="shared" si="72"/>
        <v>0</v>
      </c>
      <c r="BA284" s="30">
        <v>0</v>
      </c>
      <c r="BB284" s="30">
        <v>2</v>
      </c>
      <c r="BC284" s="30">
        <v>0</v>
      </c>
      <c r="BD284" s="30">
        <v>2</v>
      </c>
      <c r="BE284" s="13">
        <v>2</v>
      </c>
      <c r="BF284" s="28">
        <v>55</v>
      </c>
      <c r="BG284" s="13">
        <v>904</v>
      </c>
      <c r="BH284" s="13">
        <v>2564</v>
      </c>
      <c r="BI284" s="13">
        <v>0</v>
      </c>
      <c r="BJ284" s="13">
        <v>3154</v>
      </c>
      <c r="BK284" s="3"/>
    </row>
    <row r="285" spans="1:63" x14ac:dyDescent="0.2">
      <c r="A285" s="8">
        <v>7411</v>
      </c>
      <c r="B285" s="8" t="s">
        <v>324</v>
      </c>
      <c r="C285" s="30">
        <v>3</v>
      </c>
      <c r="D285" s="28">
        <v>4</v>
      </c>
      <c r="E285" s="30">
        <v>19</v>
      </c>
      <c r="F285" s="30">
        <v>25</v>
      </c>
      <c r="G285" s="30">
        <v>252</v>
      </c>
      <c r="H285" s="30">
        <v>158</v>
      </c>
      <c r="I285" s="30">
        <v>9</v>
      </c>
      <c r="J285" s="30">
        <v>175</v>
      </c>
      <c r="K285" s="30">
        <v>0</v>
      </c>
      <c r="L285" s="30">
        <v>0</v>
      </c>
      <c r="M285" s="28">
        <v>7</v>
      </c>
      <c r="N285" s="30">
        <v>87</v>
      </c>
      <c r="O285" s="30">
        <v>1726</v>
      </c>
      <c r="P285" s="30">
        <v>0</v>
      </c>
      <c r="Q285" s="13">
        <v>0</v>
      </c>
      <c r="R285" s="28">
        <v>0</v>
      </c>
      <c r="S285" s="30">
        <v>0</v>
      </c>
      <c r="T285" s="13">
        <v>0</v>
      </c>
      <c r="U285" s="28">
        <v>1</v>
      </c>
      <c r="V285" s="30">
        <v>14</v>
      </c>
      <c r="W285" s="30">
        <v>0</v>
      </c>
      <c r="X285" s="30">
        <v>190</v>
      </c>
      <c r="Y285" s="30">
        <v>39</v>
      </c>
      <c r="Z285" s="30">
        <v>102</v>
      </c>
      <c r="AA285" s="30">
        <v>0</v>
      </c>
      <c r="AB285" s="13">
        <v>0</v>
      </c>
      <c r="AC285" s="30">
        <v>0</v>
      </c>
      <c r="AD285" s="30">
        <v>0</v>
      </c>
      <c r="AE285" s="30">
        <v>25</v>
      </c>
      <c r="AF285" s="28">
        <v>66</v>
      </c>
      <c r="AG285" s="28">
        <v>0</v>
      </c>
      <c r="AH285" s="30">
        <v>0</v>
      </c>
      <c r="AI285" s="30">
        <v>0</v>
      </c>
      <c r="AJ285" s="13">
        <v>0</v>
      </c>
      <c r="AK285" s="28">
        <v>0</v>
      </c>
      <c r="AL285" s="30">
        <v>0</v>
      </c>
      <c r="AM285" s="30">
        <v>0</v>
      </c>
      <c r="AN285" s="31">
        <v>46</v>
      </c>
      <c r="AO285" s="13">
        <v>69</v>
      </c>
      <c r="AP285" s="30">
        <v>1150</v>
      </c>
      <c r="AQ285" s="13">
        <v>2054</v>
      </c>
      <c r="AR285" s="30">
        <v>2</v>
      </c>
      <c r="AS285" s="30">
        <v>58</v>
      </c>
      <c r="AT285" s="30">
        <v>1224</v>
      </c>
      <c r="AU285" s="13">
        <v>399</v>
      </c>
      <c r="AV285" s="13">
        <v>229</v>
      </c>
      <c r="AW285" s="30">
        <v>0</v>
      </c>
      <c r="AX285" s="30">
        <f t="shared" si="71"/>
        <v>0</v>
      </c>
      <c r="AY285" s="30">
        <v>73</v>
      </c>
      <c r="AZ285" s="30">
        <f t="shared" si="72"/>
        <v>36.5</v>
      </c>
      <c r="BA285" s="30">
        <v>1</v>
      </c>
      <c r="BB285" s="30">
        <v>1</v>
      </c>
      <c r="BC285" s="30">
        <v>1</v>
      </c>
      <c r="BD285" s="30">
        <v>0</v>
      </c>
      <c r="BE285" s="13">
        <v>0</v>
      </c>
      <c r="BF285" s="28">
        <v>0</v>
      </c>
      <c r="BG285" s="13">
        <v>351</v>
      </c>
      <c r="BH285" s="13">
        <v>264</v>
      </c>
      <c r="BI285" s="13">
        <v>0</v>
      </c>
      <c r="BJ285" s="13">
        <v>276</v>
      </c>
      <c r="BK285" s="3"/>
    </row>
    <row r="286" spans="1:63" s="35" customFormat="1" x14ac:dyDescent="0.2">
      <c r="A286" s="32">
        <v>7498</v>
      </c>
      <c r="B286" s="32"/>
      <c r="C286" s="33"/>
      <c r="D286" s="34">
        <f t="shared" ref="D286:AG286" si="76">SUM(D275:D285)</f>
        <v>72</v>
      </c>
      <c r="E286" s="34">
        <f t="shared" si="76"/>
        <v>368</v>
      </c>
      <c r="F286" s="34">
        <f>SUM(F275:F285)</f>
        <v>469</v>
      </c>
      <c r="G286" s="34">
        <f t="shared" si="76"/>
        <v>4496</v>
      </c>
      <c r="H286" s="34">
        <f t="shared" si="76"/>
        <v>4221</v>
      </c>
      <c r="I286" s="34">
        <f t="shared" si="76"/>
        <v>54</v>
      </c>
      <c r="J286" s="34">
        <f t="shared" si="76"/>
        <v>1032</v>
      </c>
      <c r="K286" s="34">
        <f t="shared" si="76"/>
        <v>0</v>
      </c>
      <c r="L286" s="34">
        <f t="shared" si="76"/>
        <v>0</v>
      </c>
      <c r="M286" s="34">
        <f t="shared" si="76"/>
        <v>97</v>
      </c>
      <c r="N286" s="34">
        <f t="shared" si="76"/>
        <v>1200</v>
      </c>
      <c r="O286" s="34">
        <f t="shared" si="76"/>
        <v>24990</v>
      </c>
      <c r="P286" s="34">
        <f t="shared" si="76"/>
        <v>3</v>
      </c>
      <c r="Q286" s="34">
        <f t="shared" si="76"/>
        <v>56</v>
      </c>
      <c r="R286" s="34">
        <f t="shared" si="76"/>
        <v>1</v>
      </c>
      <c r="S286" s="34">
        <f t="shared" si="76"/>
        <v>13</v>
      </c>
      <c r="T286" s="34">
        <f t="shared" si="76"/>
        <v>267</v>
      </c>
      <c r="U286" s="34">
        <f t="shared" si="76"/>
        <v>6</v>
      </c>
      <c r="V286" s="34">
        <f t="shared" si="76"/>
        <v>104</v>
      </c>
      <c r="W286" s="34">
        <f t="shared" si="76"/>
        <v>38</v>
      </c>
      <c r="X286" s="34">
        <f t="shared" si="76"/>
        <v>479</v>
      </c>
      <c r="Y286" s="34">
        <f t="shared" si="76"/>
        <v>678</v>
      </c>
      <c r="Z286" s="34">
        <f t="shared" si="76"/>
        <v>511</v>
      </c>
      <c r="AA286" s="34">
        <f t="shared" si="76"/>
        <v>640</v>
      </c>
      <c r="AB286" s="34">
        <f t="shared" si="76"/>
        <v>0</v>
      </c>
      <c r="AC286" s="34">
        <f t="shared" si="76"/>
        <v>238</v>
      </c>
      <c r="AD286" s="34">
        <f t="shared" si="76"/>
        <v>155</v>
      </c>
      <c r="AE286" s="34">
        <f t="shared" si="76"/>
        <v>105</v>
      </c>
      <c r="AF286" s="34">
        <f t="shared" si="76"/>
        <v>441</v>
      </c>
      <c r="AG286" s="34">
        <f t="shared" si="76"/>
        <v>0</v>
      </c>
      <c r="AH286" s="34">
        <f t="shared" ref="AH286:BI286" si="77">SUM(AH275:AH285)</f>
        <v>0</v>
      </c>
      <c r="AI286" s="34">
        <f t="shared" si="77"/>
        <v>0</v>
      </c>
      <c r="AJ286" s="34">
        <f t="shared" si="77"/>
        <v>0</v>
      </c>
      <c r="AK286" s="34">
        <f t="shared" si="77"/>
        <v>0</v>
      </c>
      <c r="AL286" s="34">
        <f t="shared" si="77"/>
        <v>5</v>
      </c>
      <c r="AM286" s="34">
        <f t="shared" si="77"/>
        <v>107</v>
      </c>
      <c r="AN286" s="34">
        <f t="shared" si="77"/>
        <v>582</v>
      </c>
      <c r="AO286" s="34">
        <f t="shared" si="77"/>
        <v>1080</v>
      </c>
      <c r="AP286" s="34">
        <f t="shared" si="77"/>
        <v>16920</v>
      </c>
      <c r="AQ286" s="34">
        <f t="shared" si="77"/>
        <v>27651</v>
      </c>
      <c r="AR286" s="34">
        <f t="shared" si="77"/>
        <v>16</v>
      </c>
      <c r="AS286" s="34">
        <f t="shared" si="77"/>
        <v>518</v>
      </c>
      <c r="AT286" s="34">
        <f t="shared" si="77"/>
        <v>11343</v>
      </c>
      <c r="AU286" s="34">
        <f t="shared" si="77"/>
        <v>5832</v>
      </c>
      <c r="AV286" s="34">
        <f t="shared" si="77"/>
        <v>1195</v>
      </c>
      <c r="AW286" s="34">
        <f t="shared" si="77"/>
        <v>0</v>
      </c>
      <c r="AX286" s="34">
        <f t="shared" si="77"/>
        <v>0</v>
      </c>
      <c r="AY286" s="34">
        <f>SUM(AY275:AY285)</f>
        <v>141</v>
      </c>
      <c r="AZ286" s="34">
        <f>SUM(AZ275:AZ285)</f>
        <v>70.5</v>
      </c>
      <c r="BA286" s="34">
        <f t="shared" si="77"/>
        <v>1</v>
      </c>
      <c r="BB286" s="34">
        <f t="shared" si="77"/>
        <v>6</v>
      </c>
      <c r="BC286" s="34">
        <f t="shared" si="77"/>
        <v>1</v>
      </c>
      <c r="BD286" s="34">
        <f t="shared" si="77"/>
        <v>3</v>
      </c>
      <c r="BE286" s="34">
        <f t="shared" si="77"/>
        <v>11</v>
      </c>
      <c r="BF286" s="34">
        <f>SUM(BF275:BF285)</f>
        <v>85</v>
      </c>
      <c r="BG286" s="34">
        <f t="shared" si="77"/>
        <v>2643</v>
      </c>
      <c r="BH286" s="34">
        <f t="shared" si="77"/>
        <v>4347</v>
      </c>
      <c r="BI286" s="34">
        <f t="shared" si="77"/>
        <v>119</v>
      </c>
      <c r="BJ286" s="34">
        <f t="shared" ref="BJ286" si="78">SUM(BJ275:BJ285)</f>
        <v>6403</v>
      </c>
    </row>
    <row r="287" spans="1:63" x14ac:dyDescent="0.2">
      <c r="A287" s="7">
        <v>7499</v>
      </c>
      <c r="B287" s="7" t="s">
        <v>325</v>
      </c>
      <c r="C287" s="30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30">
        <f t="shared" si="71"/>
        <v>0</v>
      </c>
      <c r="AY287" s="28"/>
      <c r="AZ287" s="30">
        <f t="shared" si="72"/>
        <v>0</v>
      </c>
      <c r="BA287" s="28"/>
      <c r="BB287" s="28"/>
      <c r="BC287" s="28"/>
      <c r="BD287" s="28"/>
      <c r="BE287" s="28"/>
      <c r="BF287" s="28"/>
      <c r="BG287" s="28"/>
      <c r="BH287" s="28"/>
      <c r="BI287" s="28"/>
      <c r="BJ287" s="13">
        <v>0</v>
      </c>
      <c r="BK287" s="3"/>
    </row>
    <row r="288" spans="1:63" x14ac:dyDescent="0.2">
      <c r="A288" s="8">
        <v>7501</v>
      </c>
      <c r="B288" s="8" t="s">
        <v>326</v>
      </c>
      <c r="C288" s="30">
        <v>8</v>
      </c>
      <c r="D288" s="28">
        <v>1</v>
      </c>
      <c r="E288" s="30">
        <v>6</v>
      </c>
      <c r="F288" s="30">
        <v>0</v>
      </c>
      <c r="G288" s="30">
        <v>67</v>
      </c>
      <c r="H288" s="30">
        <v>50</v>
      </c>
      <c r="I288" s="30">
        <v>0</v>
      </c>
      <c r="J288" s="30">
        <v>0</v>
      </c>
      <c r="K288" s="30">
        <v>0</v>
      </c>
      <c r="L288" s="30">
        <v>0</v>
      </c>
      <c r="M288" s="28">
        <v>4</v>
      </c>
      <c r="N288" s="30">
        <v>24</v>
      </c>
      <c r="O288" s="30">
        <v>293</v>
      </c>
      <c r="P288" s="30">
        <v>0</v>
      </c>
      <c r="Q288" s="13">
        <v>0</v>
      </c>
      <c r="R288" s="28">
        <v>0</v>
      </c>
      <c r="S288" s="30">
        <v>0</v>
      </c>
      <c r="T288" s="13">
        <v>0</v>
      </c>
      <c r="U288" s="28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13">
        <v>0</v>
      </c>
      <c r="AC288" s="30">
        <v>0</v>
      </c>
      <c r="AD288" s="30">
        <v>0</v>
      </c>
      <c r="AE288" s="30">
        <v>0</v>
      </c>
      <c r="AF288" s="28">
        <v>0</v>
      </c>
      <c r="AG288" s="28">
        <v>0</v>
      </c>
      <c r="AH288" s="30">
        <v>0</v>
      </c>
      <c r="AI288" s="30">
        <v>0</v>
      </c>
      <c r="AJ288" s="13">
        <v>0</v>
      </c>
      <c r="AK288" s="28">
        <v>0</v>
      </c>
      <c r="AL288" s="30">
        <v>0</v>
      </c>
      <c r="AM288" s="30">
        <v>0</v>
      </c>
      <c r="AN288" s="31">
        <v>0</v>
      </c>
      <c r="AO288" s="13">
        <v>17</v>
      </c>
      <c r="AP288" s="30">
        <v>184</v>
      </c>
      <c r="AQ288" s="13">
        <v>293</v>
      </c>
      <c r="AR288" s="30">
        <v>0</v>
      </c>
      <c r="AS288" s="30">
        <v>10</v>
      </c>
      <c r="AT288" s="30">
        <v>212</v>
      </c>
      <c r="AU288" s="13">
        <v>78</v>
      </c>
      <c r="AV288" s="13">
        <v>0</v>
      </c>
      <c r="AW288" s="30">
        <v>0</v>
      </c>
      <c r="AX288" s="30">
        <f t="shared" si="71"/>
        <v>0</v>
      </c>
      <c r="AY288" s="30">
        <v>0</v>
      </c>
      <c r="AZ288" s="30">
        <f t="shared" si="72"/>
        <v>0</v>
      </c>
      <c r="BA288" s="30">
        <v>0</v>
      </c>
      <c r="BB288" s="30">
        <v>2</v>
      </c>
      <c r="BC288" s="30">
        <v>0</v>
      </c>
      <c r="BD288" s="30">
        <v>1</v>
      </c>
      <c r="BE288" s="13">
        <v>2</v>
      </c>
      <c r="BF288" s="28">
        <v>8</v>
      </c>
      <c r="BG288" s="13">
        <v>0</v>
      </c>
      <c r="BH288" s="13">
        <v>78</v>
      </c>
      <c r="BI288" s="13">
        <v>0</v>
      </c>
      <c r="BJ288" s="13">
        <v>81</v>
      </c>
      <c r="BK288" s="3"/>
    </row>
    <row r="289" spans="1:16042" x14ac:dyDescent="0.2">
      <c r="A289" s="8">
        <v>7502</v>
      </c>
      <c r="B289" s="8" t="s">
        <v>327</v>
      </c>
      <c r="C289" s="30">
        <v>5</v>
      </c>
      <c r="D289" s="28">
        <v>2</v>
      </c>
      <c r="E289" s="30">
        <v>21</v>
      </c>
      <c r="F289" s="30">
        <v>0</v>
      </c>
      <c r="G289" s="30">
        <v>177</v>
      </c>
      <c r="H289" s="30">
        <v>197</v>
      </c>
      <c r="I289" s="30">
        <v>1</v>
      </c>
      <c r="J289" s="30">
        <v>11</v>
      </c>
      <c r="K289" s="30">
        <v>0</v>
      </c>
      <c r="L289" s="30">
        <v>0</v>
      </c>
      <c r="M289" s="28">
        <v>9</v>
      </c>
      <c r="N289" s="30">
        <v>71</v>
      </c>
      <c r="O289" s="30">
        <v>1358</v>
      </c>
      <c r="P289" s="30">
        <v>0</v>
      </c>
      <c r="Q289" s="13">
        <v>0</v>
      </c>
      <c r="R289" s="28">
        <v>0</v>
      </c>
      <c r="S289" s="30">
        <v>0</v>
      </c>
      <c r="T289" s="13">
        <v>0</v>
      </c>
      <c r="U289" s="28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13">
        <v>0</v>
      </c>
      <c r="AC289" s="30">
        <v>0</v>
      </c>
      <c r="AD289" s="30">
        <v>0</v>
      </c>
      <c r="AE289" s="30">
        <v>5</v>
      </c>
      <c r="AF289" s="28">
        <v>19</v>
      </c>
      <c r="AG289" s="28">
        <v>0</v>
      </c>
      <c r="AH289" s="30">
        <v>0</v>
      </c>
      <c r="AI289" s="30">
        <v>0</v>
      </c>
      <c r="AJ289" s="13">
        <v>0</v>
      </c>
      <c r="AK289" s="28">
        <v>0</v>
      </c>
      <c r="AL289" s="30">
        <v>1</v>
      </c>
      <c r="AM289" s="30">
        <v>20</v>
      </c>
      <c r="AN289" s="31">
        <v>7</v>
      </c>
      <c r="AO289" s="13">
        <v>105</v>
      </c>
      <c r="AP289" s="30">
        <v>812</v>
      </c>
      <c r="AQ289" s="13">
        <v>1358</v>
      </c>
      <c r="AR289" s="30">
        <v>0</v>
      </c>
      <c r="AS289" s="30">
        <v>40</v>
      </c>
      <c r="AT289" s="30">
        <v>980</v>
      </c>
      <c r="AU289" s="13">
        <v>266</v>
      </c>
      <c r="AV289" s="13">
        <v>0</v>
      </c>
      <c r="AW289" s="30">
        <v>0</v>
      </c>
      <c r="AX289" s="30">
        <f t="shared" si="71"/>
        <v>0</v>
      </c>
      <c r="AY289" s="30">
        <v>0</v>
      </c>
      <c r="AZ289" s="30">
        <f t="shared" si="72"/>
        <v>0</v>
      </c>
      <c r="BA289" s="30">
        <v>0</v>
      </c>
      <c r="BB289" s="30">
        <v>1</v>
      </c>
      <c r="BC289" s="30">
        <v>0</v>
      </c>
      <c r="BD289" s="30">
        <v>3</v>
      </c>
      <c r="BE289" s="13">
        <v>5</v>
      </c>
      <c r="BF289" s="28">
        <v>22</v>
      </c>
      <c r="BG289" s="13">
        <v>26</v>
      </c>
      <c r="BH289" s="13">
        <v>239</v>
      </c>
      <c r="BI289" s="13">
        <v>0</v>
      </c>
      <c r="BJ289" s="13">
        <v>293</v>
      </c>
      <c r="BK289" s="3"/>
    </row>
    <row r="290" spans="1:16042" x14ac:dyDescent="0.2">
      <c r="A290" s="8">
        <v>7503</v>
      </c>
      <c r="B290" s="8" t="s">
        <v>328</v>
      </c>
      <c r="C290" s="30">
        <v>6</v>
      </c>
      <c r="D290" s="28">
        <v>1</v>
      </c>
      <c r="E290" s="30">
        <v>7</v>
      </c>
      <c r="F290" s="30">
        <v>0</v>
      </c>
      <c r="G290" s="30">
        <v>58</v>
      </c>
      <c r="H290" s="30">
        <v>58</v>
      </c>
      <c r="I290" s="30">
        <v>0</v>
      </c>
      <c r="J290" s="30">
        <v>0</v>
      </c>
      <c r="K290" s="30">
        <v>0</v>
      </c>
      <c r="L290" s="30">
        <v>0</v>
      </c>
      <c r="M290" s="28">
        <v>3</v>
      </c>
      <c r="N290" s="30">
        <v>23</v>
      </c>
      <c r="O290" s="30">
        <v>349</v>
      </c>
      <c r="P290" s="30">
        <v>0</v>
      </c>
      <c r="Q290" s="13">
        <v>0</v>
      </c>
      <c r="R290" s="28">
        <v>0</v>
      </c>
      <c r="S290" s="30">
        <v>0</v>
      </c>
      <c r="T290" s="13">
        <v>0</v>
      </c>
      <c r="U290" s="28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13">
        <v>0</v>
      </c>
      <c r="AC290" s="30">
        <v>0</v>
      </c>
      <c r="AD290" s="30">
        <v>0</v>
      </c>
      <c r="AE290" s="30">
        <v>0</v>
      </c>
      <c r="AF290" s="28">
        <v>4</v>
      </c>
      <c r="AG290" s="28">
        <v>0</v>
      </c>
      <c r="AH290" s="30">
        <v>0</v>
      </c>
      <c r="AI290" s="30">
        <v>0</v>
      </c>
      <c r="AJ290" s="13">
        <v>0</v>
      </c>
      <c r="AK290" s="28">
        <v>0</v>
      </c>
      <c r="AL290" s="30">
        <v>0</v>
      </c>
      <c r="AM290" s="30">
        <v>0</v>
      </c>
      <c r="AN290" s="31">
        <v>0</v>
      </c>
      <c r="AO290" s="13">
        <v>23</v>
      </c>
      <c r="AP290" s="30">
        <v>203</v>
      </c>
      <c r="AQ290" s="13">
        <v>349</v>
      </c>
      <c r="AR290" s="30">
        <v>0</v>
      </c>
      <c r="AS290" s="30">
        <v>11</v>
      </c>
      <c r="AT290" s="30">
        <v>245</v>
      </c>
      <c r="AU290" s="13">
        <v>94</v>
      </c>
      <c r="AV290" s="13">
        <v>0</v>
      </c>
      <c r="AW290" s="30">
        <v>0</v>
      </c>
      <c r="AX290" s="30">
        <f t="shared" si="71"/>
        <v>0</v>
      </c>
      <c r="AY290" s="30">
        <v>0</v>
      </c>
      <c r="AZ290" s="30">
        <f t="shared" si="72"/>
        <v>0</v>
      </c>
      <c r="BA290" s="30">
        <v>0</v>
      </c>
      <c r="BB290" s="30">
        <v>0</v>
      </c>
      <c r="BC290" s="30">
        <v>0</v>
      </c>
      <c r="BD290" s="30">
        <v>0</v>
      </c>
      <c r="BE290" s="13">
        <v>1</v>
      </c>
      <c r="BF290" s="28">
        <v>0</v>
      </c>
      <c r="BG290" s="13">
        <v>38</v>
      </c>
      <c r="BH290" s="13">
        <v>56</v>
      </c>
      <c r="BI290" s="13">
        <v>0</v>
      </c>
      <c r="BJ290" s="13">
        <v>88</v>
      </c>
      <c r="BK290" s="3"/>
    </row>
    <row r="291" spans="1:16042" x14ac:dyDescent="0.2">
      <c r="A291" s="8">
        <v>7504</v>
      </c>
      <c r="B291" s="8" t="s">
        <v>329</v>
      </c>
      <c r="C291" s="30">
        <v>4</v>
      </c>
      <c r="D291" s="28">
        <v>4</v>
      </c>
      <c r="E291" s="30">
        <v>30</v>
      </c>
      <c r="F291" s="30">
        <v>41</v>
      </c>
      <c r="G291" s="30">
        <v>317</v>
      </c>
      <c r="H291" s="30">
        <v>332</v>
      </c>
      <c r="I291" s="30">
        <v>1</v>
      </c>
      <c r="J291" s="30">
        <v>19</v>
      </c>
      <c r="K291" s="30">
        <v>0</v>
      </c>
      <c r="L291" s="30">
        <v>0</v>
      </c>
      <c r="M291" s="28">
        <v>10</v>
      </c>
      <c r="N291" s="30">
        <v>90</v>
      </c>
      <c r="O291" s="30">
        <v>1651</v>
      </c>
      <c r="P291" s="30">
        <v>0</v>
      </c>
      <c r="Q291" s="13">
        <v>0</v>
      </c>
      <c r="R291" s="28">
        <v>0</v>
      </c>
      <c r="S291" s="30">
        <v>0</v>
      </c>
      <c r="T291" s="13">
        <v>0</v>
      </c>
      <c r="U291" s="28">
        <v>1</v>
      </c>
      <c r="V291" s="30">
        <v>20</v>
      </c>
      <c r="W291" s="30">
        <v>0</v>
      </c>
      <c r="X291" s="30">
        <v>230</v>
      </c>
      <c r="Y291" s="30">
        <v>0</v>
      </c>
      <c r="Z291" s="30">
        <v>117</v>
      </c>
      <c r="AA291" s="30">
        <v>92</v>
      </c>
      <c r="AB291" s="13">
        <v>0</v>
      </c>
      <c r="AC291" s="30">
        <v>0</v>
      </c>
      <c r="AD291" s="30">
        <v>15</v>
      </c>
      <c r="AE291" s="30">
        <v>1</v>
      </c>
      <c r="AF291" s="28">
        <v>23</v>
      </c>
      <c r="AG291" s="28">
        <v>0</v>
      </c>
      <c r="AH291" s="30">
        <v>0</v>
      </c>
      <c r="AI291" s="30">
        <v>0</v>
      </c>
      <c r="AJ291" s="13">
        <v>0</v>
      </c>
      <c r="AK291" s="28">
        <v>0</v>
      </c>
      <c r="AL291" s="30">
        <v>1</v>
      </c>
      <c r="AM291" s="30">
        <v>20</v>
      </c>
      <c r="AN291" s="31">
        <v>42</v>
      </c>
      <c r="AO291" s="13">
        <v>178</v>
      </c>
      <c r="AP291" s="30">
        <v>1100</v>
      </c>
      <c r="AQ291" s="13">
        <v>2090</v>
      </c>
      <c r="AR291" s="30">
        <v>0</v>
      </c>
      <c r="AS291" s="30">
        <v>46</v>
      </c>
      <c r="AT291" s="30">
        <v>1106</v>
      </c>
      <c r="AU291" s="13">
        <v>496</v>
      </c>
      <c r="AV291" s="13">
        <v>230</v>
      </c>
      <c r="AW291" s="30">
        <v>0</v>
      </c>
      <c r="AX291" s="30">
        <f t="shared" si="71"/>
        <v>0</v>
      </c>
      <c r="AY291" s="30">
        <v>9</v>
      </c>
      <c r="AZ291" s="30">
        <f t="shared" si="72"/>
        <v>4.5</v>
      </c>
      <c r="BA291" s="30">
        <v>1</v>
      </c>
      <c r="BB291" s="30">
        <v>0</v>
      </c>
      <c r="BC291" s="30">
        <v>2</v>
      </c>
      <c r="BD291" s="30">
        <v>0</v>
      </c>
      <c r="BE291" s="13">
        <v>2</v>
      </c>
      <c r="BF291" s="28">
        <v>16</v>
      </c>
      <c r="BG291" s="13">
        <v>439</v>
      </c>
      <c r="BH291" s="13">
        <v>287</v>
      </c>
      <c r="BI291" s="13">
        <v>0</v>
      </c>
      <c r="BJ291" s="13">
        <v>480</v>
      </c>
      <c r="BK291" s="3"/>
    </row>
    <row r="292" spans="1:16042" x14ac:dyDescent="0.2">
      <c r="A292" s="9">
        <v>7505</v>
      </c>
      <c r="B292" s="9" t="s">
        <v>330</v>
      </c>
      <c r="C292" s="37">
        <v>3</v>
      </c>
      <c r="D292" s="38">
        <v>12</v>
      </c>
      <c r="E292" s="37">
        <v>72</v>
      </c>
      <c r="F292" s="37">
        <v>21</v>
      </c>
      <c r="G292" s="37">
        <v>940</v>
      </c>
      <c r="H292" s="37">
        <v>771</v>
      </c>
      <c r="I292" s="37">
        <v>3</v>
      </c>
      <c r="J292" s="37">
        <v>50</v>
      </c>
      <c r="K292" s="37">
        <v>0</v>
      </c>
      <c r="L292" s="37">
        <v>0</v>
      </c>
      <c r="M292" s="38">
        <v>14</v>
      </c>
      <c r="N292" s="37">
        <v>203</v>
      </c>
      <c r="O292" s="37">
        <v>4111</v>
      </c>
      <c r="P292" s="37">
        <v>5</v>
      </c>
      <c r="Q292" s="39">
        <v>110</v>
      </c>
      <c r="R292" s="38">
        <v>1</v>
      </c>
      <c r="S292" s="37">
        <v>7</v>
      </c>
      <c r="T292" s="39">
        <v>108</v>
      </c>
      <c r="U292" s="38">
        <v>1</v>
      </c>
      <c r="V292" s="37">
        <v>11</v>
      </c>
      <c r="W292" s="37">
        <v>0</v>
      </c>
      <c r="X292" s="37">
        <v>134</v>
      </c>
      <c r="Y292" s="37">
        <v>16</v>
      </c>
      <c r="Z292" s="37">
        <v>0</v>
      </c>
      <c r="AA292" s="37">
        <v>37</v>
      </c>
      <c r="AB292" s="39">
        <v>0</v>
      </c>
      <c r="AC292" s="37">
        <v>25</v>
      </c>
      <c r="AD292" s="37">
        <v>0</v>
      </c>
      <c r="AE292" s="37">
        <v>9</v>
      </c>
      <c r="AF292" s="38">
        <v>113</v>
      </c>
      <c r="AG292" s="38">
        <v>0</v>
      </c>
      <c r="AH292" s="37">
        <v>0</v>
      </c>
      <c r="AI292" s="37">
        <v>0</v>
      </c>
      <c r="AJ292" s="39">
        <v>0</v>
      </c>
      <c r="AK292" s="38">
        <v>0</v>
      </c>
      <c r="AL292" s="37">
        <v>0</v>
      </c>
      <c r="AM292" s="37">
        <v>0</v>
      </c>
      <c r="AN292" s="40">
        <v>155</v>
      </c>
      <c r="AO292" s="39">
        <v>381</v>
      </c>
      <c r="AP292" s="37">
        <v>2709</v>
      </c>
      <c r="AQ292" s="39">
        <v>4516</v>
      </c>
      <c r="AR292" s="37">
        <v>0</v>
      </c>
      <c r="AS292" s="37">
        <v>104</v>
      </c>
      <c r="AT292" s="37">
        <v>2379</v>
      </c>
      <c r="AU292" s="39">
        <v>994</v>
      </c>
      <c r="AV292" s="39">
        <v>150</v>
      </c>
      <c r="AW292" s="37">
        <v>0</v>
      </c>
      <c r="AX292" s="30">
        <f t="shared" si="71"/>
        <v>0</v>
      </c>
      <c r="AY292" s="37">
        <v>0</v>
      </c>
      <c r="AZ292" s="30">
        <f t="shared" si="72"/>
        <v>0</v>
      </c>
      <c r="BA292" s="37">
        <v>0</v>
      </c>
      <c r="BB292" s="37">
        <v>0</v>
      </c>
      <c r="BC292" s="37">
        <v>1</v>
      </c>
      <c r="BD292" s="37">
        <v>8</v>
      </c>
      <c r="BE292" s="39">
        <v>9</v>
      </c>
      <c r="BF292" s="38">
        <v>39</v>
      </c>
      <c r="BG292" s="39">
        <v>264</v>
      </c>
      <c r="BH292" s="39">
        <v>879</v>
      </c>
      <c r="BI292" s="39">
        <v>135</v>
      </c>
      <c r="BJ292" s="13">
        <v>1200</v>
      </c>
      <c r="BK292" s="3"/>
    </row>
    <row r="293" spans="1:16042" s="11" customFormat="1" x14ac:dyDescent="0.2">
      <c r="A293" s="32">
        <v>7598</v>
      </c>
      <c r="B293" s="32"/>
      <c r="C293" s="33"/>
      <c r="D293" s="34">
        <f t="shared" ref="D293:AG293" si="79">SUM(D288:D292)</f>
        <v>20</v>
      </c>
      <c r="E293" s="34">
        <f t="shared" si="79"/>
        <v>136</v>
      </c>
      <c r="F293" s="34">
        <f>SUM(F288:F292)</f>
        <v>62</v>
      </c>
      <c r="G293" s="34">
        <f t="shared" si="79"/>
        <v>1559</v>
      </c>
      <c r="H293" s="34">
        <f t="shared" si="79"/>
        <v>1408</v>
      </c>
      <c r="I293" s="34">
        <f t="shared" si="79"/>
        <v>5</v>
      </c>
      <c r="J293" s="34">
        <f t="shared" si="79"/>
        <v>80</v>
      </c>
      <c r="K293" s="34">
        <f t="shared" si="79"/>
        <v>0</v>
      </c>
      <c r="L293" s="34">
        <f t="shared" si="79"/>
        <v>0</v>
      </c>
      <c r="M293" s="34">
        <f t="shared" si="79"/>
        <v>40</v>
      </c>
      <c r="N293" s="34">
        <f t="shared" si="79"/>
        <v>411</v>
      </c>
      <c r="O293" s="34">
        <f t="shared" si="79"/>
        <v>7762</v>
      </c>
      <c r="P293" s="34">
        <f t="shared" si="79"/>
        <v>5</v>
      </c>
      <c r="Q293" s="34">
        <f t="shared" si="79"/>
        <v>110</v>
      </c>
      <c r="R293" s="34">
        <f t="shared" si="79"/>
        <v>1</v>
      </c>
      <c r="S293" s="34">
        <f t="shared" si="79"/>
        <v>7</v>
      </c>
      <c r="T293" s="34">
        <f t="shared" si="79"/>
        <v>108</v>
      </c>
      <c r="U293" s="34">
        <f t="shared" si="79"/>
        <v>2</v>
      </c>
      <c r="V293" s="34">
        <f t="shared" si="79"/>
        <v>31</v>
      </c>
      <c r="W293" s="34">
        <f t="shared" si="79"/>
        <v>0</v>
      </c>
      <c r="X293" s="34">
        <f t="shared" si="79"/>
        <v>364</v>
      </c>
      <c r="Y293" s="34">
        <f t="shared" si="79"/>
        <v>16</v>
      </c>
      <c r="Z293" s="34">
        <f t="shared" si="79"/>
        <v>117</v>
      </c>
      <c r="AA293" s="34">
        <f t="shared" si="79"/>
        <v>129</v>
      </c>
      <c r="AB293" s="34">
        <f t="shared" si="79"/>
        <v>0</v>
      </c>
      <c r="AC293" s="34">
        <f t="shared" si="79"/>
        <v>25</v>
      </c>
      <c r="AD293" s="34">
        <f t="shared" si="79"/>
        <v>15</v>
      </c>
      <c r="AE293" s="34">
        <f t="shared" si="79"/>
        <v>15</v>
      </c>
      <c r="AF293" s="34">
        <f t="shared" si="79"/>
        <v>159</v>
      </c>
      <c r="AG293" s="34">
        <f t="shared" si="79"/>
        <v>0</v>
      </c>
      <c r="AH293" s="34">
        <f t="shared" ref="AH293:BI293" si="80">SUM(AH288:AH292)</f>
        <v>0</v>
      </c>
      <c r="AI293" s="34">
        <f t="shared" si="80"/>
        <v>0</v>
      </c>
      <c r="AJ293" s="34">
        <f t="shared" si="80"/>
        <v>0</v>
      </c>
      <c r="AK293" s="34">
        <f t="shared" si="80"/>
        <v>0</v>
      </c>
      <c r="AL293" s="34">
        <f t="shared" si="80"/>
        <v>2</v>
      </c>
      <c r="AM293" s="34">
        <f t="shared" si="80"/>
        <v>40</v>
      </c>
      <c r="AN293" s="34">
        <f t="shared" si="80"/>
        <v>204</v>
      </c>
      <c r="AO293" s="34">
        <f t="shared" si="80"/>
        <v>704</v>
      </c>
      <c r="AP293" s="34">
        <f t="shared" si="80"/>
        <v>5008</v>
      </c>
      <c r="AQ293" s="34">
        <f t="shared" si="80"/>
        <v>8606</v>
      </c>
      <c r="AR293" s="34">
        <f t="shared" si="80"/>
        <v>0</v>
      </c>
      <c r="AS293" s="34">
        <f t="shared" si="80"/>
        <v>211</v>
      </c>
      <c r="AT293" s="34">
        <f t="shared" si="80"/>
        <v>4922</v>
      </c>
      <c r="AU293" s="34">
        <f t="shared" si="80"/>
        <v>1928</v>
      </c>
      <c r="AV293" s="34">
        <f t="shared" si="80"/>
        <v>380</v>
      </c>
      <c r="AW293" s="34">
        <f t="shared" si="80"/>
        <v>0</v>
      </c>
      <c r="AX293" s="34">
        <f t="shared" si="80"/>
        <v>0</v>
      </c>
      <c r="AY293" s="34">
        <f>SUM(AY288:AY292)</f>
        <v>9</v>
      </c>
      <c r="AZ293" s="34">
        <f>SUM(AZ288:AZ292)</f>
        <v>4.5</v>
      </c>
      <c r="BA293" s="34">
        <f t="shared" si="80"/>
        <v>1</v>
      </c>
      <c r="BB293" s="34">
        <f t="shared" si="80"/>
        <v>3</v>
      </c>
      <c r="BC293" s="34">
        <f t="shared" si="80"/>
        <v>3</v>
      </c>
      <c r="BD293" s="34">
        <f t="shared" si="80"/>
        <v>12</v>
      </c>
      <c r="BE293" s="34">
        <f t="shared" si="80"/>
        <v>19</v>
      </c>
      <c r="BF293" s="34">
        <f>SUM(BF288:BF292)</f>
        <v>85</v>
      </c>
      <c r="BG293" s="34">
        <f t="shared" si="80"/>
        <v>767</v>
      </c>
      <c r="BH293" s="34">
        <f t="shared" si="80"/>
        <v>1539</v>
      </c>
      <c r="BI293" s="34">
        <f t="shared" si="80"/>
        <v>135</v>
      </c>
      <c r="BJ293" s="34">
        <f t="shared" ref="BJ293" si="81">SUM(BJ288:BJ292)</f>
        <v>2142</v>
      </c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2"/>
      <c r="GN293" s="41"/>
      <c r="GO293" s="41"/>
      <c r="GP293" s="41"/>
      <c r="GQ293" s="41"/>
      <c r="GR293" s="41"/>
      <c r="GS293" s="41"/>
      <c r="GT293" s="41"/>
      <c r="GU293" s="41"/>
      <c r="GV293" s="41"/>
      <c r="GW293" s="41"/>
      <c r="GX293" s="41"/>
      <c r="GY293" s="41"/>
      <c r="GZ293" s="41"/>
      <c r="HA293" s="41"/>
      <c r="HB293" s="41"/>
      <c r="HC293" s="41"/>
      <c r="HD293" s="41"/>
      <c r="HE293" s="41"/>
      <c r="HF293" s="41"/>
      <c r="HG293" s="41"/>
      <c r="HH293" s="41"/>
      <c r="HI293" s="41"/>
      <c r="HJ293" s="41"/>
      <c r="HK293" s="41"/>
      <c r="HL293" s="41"/>
      <c r="HM293" s="41"/>
      <c r="HN293" s="41"/>
      <c r="HO293" s="41"/>
      <c r="HP293" s="41"/>
      <c r="HQ293" s="41"/>
      <c r="HR293" s="41"/>
      <c r="HS293" s="41"/>
      <c r="HT293" s="41"/>
      <c r="HU293" s="41"/>
      <c r="HV293" s="41"/>
      <c r="HW293" s="41"/>
      <c r="HX293" s="41"/>
      <c r="HY293" s="41"/>
      <c r="HZ293" s="41"/>
      <c r="IA293" s="41"/>
      <c r="IB293" s="41"/>
      <c r="IC293" s="41"/>
      <c r="ID293" s="41"/>
      <c r="IE293" s="41"/>
      <c r="IF293" s="41"/>
      <c r="IG293" s="41"/>
      <c r="IH293" s="41"/>
      <c r="II293" s="41"/>
      <c r="IJ293" s="41"/>
      <c r="IK293" s="41"/>
      <c r="IL293" s="41"/>
      <c r="IM293" s="41"/>
      <c r="IN293" s="41"/>
      <c r="IO293" s="41"/>
      <c r="IP293" s="41"/>
      <c r="IQ293" s="41"/>
      <c r="IR293" s="41"/>
      <c r="IS293" s="41"/>
      <c r="IT293" s="41"/>
      <c r="IU293" s="41"/>
      <c r="IV293" s="41"/>
      <c r="IW293" s="41"/>
      <c r="IX293" s="41"/>
      <c r="IY293" s="41"/>
      <c r="IZ293" s="41"/>
      <c r="JA293" s="41"/>
      <c r="JB293" s="41"/>
      <c r="JC293" s="41"/>
      <c r="JD293" s="41"/>
      <c r="JE293" s="41"/>
      <c r="JF293" s="41"/>
      <c r="JG293" s="41"/>
      <c r="JH293" s="41"/>
      <c r="JI293" s="41"/>
      <c r="JJ293" s="41"/>
      <c r="JK293" s="41"/>
      <c r="JL293" s="41"/>
      <c r="JM293" s="41"/>
      <c r="JN293" s="41"/>
      <c r="JO293" s="41"/>
      <c r="JP293" s="41"/>
      <c r="JQ293" s="41"/>
      <c r="JR293" s="41"/>
      <c r="JS293" s="41"/>
      <c r="JT293" s="41"/>
      <c r="JU293" s="41"/>
      <c r="JV293" s="41"/>
      <c r="JW293" s="41"/>
      <c r="JX293" s="41"/>
      <c r="JY293" s="41"/>
      <c r="JZ293" s="41"/>
      <c r="KA293" s="41"/>
      <c r="KB293" s="41"/>
      <c r="KC293" s="41"/>
      <c r="KD293" s="41"/>
      <c r="KE293" s="41"/>
      <c r="KF293" s="41"/>
      <c r="KG293" s="41"/>
      <c r="KH293" s="41"/>
      <c r="KI293" s="41"/>
      <c r="KJ293" s="41"/>
      <c r="KK293" s="41"/>
      <c r="KL293" s="41"/>
      <c r="KM293" s="41"/>
      <c r="KN293" s="41"/>
      <c r="KO293" s="41"/>
      <c r="KP293" s="41"/>
      <c r="KQ293" s="41"/>
      <c r="KR293" s="41"/>
      <c r="KS293" s="41"/>
      <c r="KT293" s="41"/>
      <c r="KU293" s="41"/>
      <c r="KV293" s="41"/>
      <c r="KW293" s="41"/>
      <c r="KX293" s="41"/>
      <c r="KY293" s="41"/>
      <c r="KZ293" s="41"/>
      <c r="LA293" s="41"/>
      <c r="LB293" s="41"/>
      <c r="LC293" s="41"/>
      <c r="LD293" s="41"/>
      <c r="LE293" s="41"/>
      <c r="LF293" s="41"/>
      <c r="LG293" s="41"/>
      <c r="LH293" s="41"/>
      <c r="LI293" s="41"/>
      <c r="LJ293" s="41"/>
      <c r="LK293" s="41"/>
      <c r="LL293" s="41"/>
      <c r="LM293" s="41"/>
      <c r="LN293" s="41"/>
      <c r="LO293" s="41"/>
      <c r="LP293" s="41"/>
      <c r="LQ293" s="41"/>
      <c r="LR293" s="41"/>
      <c r="LS293" s="41"/>
      <c r="LT293" s="41"/>
      <c r="LU293" s="41"/>
      <c r="LV293" s="41"/>
      <c r="LW293" s="41"/>
      <c r="LX293" s="41"/>
      <c r="LY293" s="41"/>
      <c r="LZ293" s="41"/>
      <c r="MA293" s="41"/>
      <c r="MB293" s="41"/>
      <c r="MC293" s="41"/>
      <c r="MD293" s="42"/>
      <c r="ME293" s="41"/>
      <c r="MF293" s="41"/>
      <c r="MG293" s="41"/>
      <c r="MH293" s="41"/>
      <c r="MI293" s="41"/>
      <c r="MJ293" s="41"/>
      <c r="MK293" s="41"/>
      <c r="ML293" s="41"/>
      <c r="MM293" s="41"/>
      <c r="MN293" s="41"/>
      <c r="MO293" s="41"/>
      <c r="MP293" s="41"/>
      <c r="MQ293" s="41"/>
      <c r="MR293" s="41"/>
      <c r="MS293" s="41"/>
      <c r="MT293" s="41"/>
      <c r="MU293" s="41"/>
      <c r="MV293" s="41"/>
      <c r="MW293" s="41"/>
      <c r="MX293" s="41"/>
      <c r="MY293" s="41"/>
      <c r="MZ293" s="41"/>
      <c r="NA293" s="41"/>
      <c r="NB293" s="41"/>
      <c r="NC293" s="41"/>
      <c r="ND293" s="41"/>
      <c r="NE293" s="41"/>
      <c r="NF293" s="41"/>
      <c r="NG293" s="41"/>
      <c r="NH293" s="41"/>
      <c r="NI293" s="41"/>
      <c r="NJ293" s="41"/>
      <c r="NK293" s="41"/>
      <c r="NL293" s="41"/>
      <c r="NM293" s="41"/>
      <c r="NN293" s="41"/>
      <c r="NO293" s="41"/>
      <c r="NP293" s="41"/>
      <c r="NQ293" s="41"/>
      <c r="NR293" s="41"/>
      <c r="NS293" s="41"/>
      <c r="NT293" s="41"/>
      <c r="NU293" s="41"/>
      <c r="NV293" s="41"/>
      <c r="NW293" s="41"/>
      <c r="NX293" s="41"/>
      <c r="NY293" s="41"/>
      <c r="NZ293" s="41"/>
      <c r="OA293" s="41"/>
      <c r="OB293" s="41"/>
      <c r="OC293" s="41"/>
      <c r="OD293" s="41"/>
      <c r="OE293" s="41"/>
      <c r="OF293" s="41"/>
      <c r="OG293" s="41"/>
      <c r="OH293" s="41"/>
      <c r="OI293" s="41"/>
      <c r="OJ293" s="41"/>
      <c r="OK293" s="41"/>
      <c r="OL293" s="41"/>
      <c r="OM293" s="41"/>
      <c r="ON293" s="41"/>
      <c r="OO293" s="41"/>
      <c r="OP293" s="41"/>
      <c r="OQ293" s="41"/>
      <c r="OR293" s="41"/>
      <c r="OS293" s="41"/>
      <c r="OT293" s="41"/>
      <c r="OU293" s="41"/>
      <c r="OV293" s="41"/>
      <c r="OW293" s="41"/>
      <c r="OX293" s="41"/>
      <c r="OY293" s="41"/>
      <c r="OZ293" s="41"/>
      <c r="PA293" s="41"/>
      <c r="PB293" s="41"/>
      <c r="PC293" s="41"/>
      <c r="PD293" s="41"/>
      <c r="PE293" s="41"/>
      <c r="PF293" s="41"/>
      <c r="PG293" s="41"/>
      <c r="PH293" s="41"/>
      <c r="PI293" s="41"/>
      <c r="PJ293" s="41"/>
      <c r="PK293" s="41"/>
      <c r="PL293" s="41"/>
      <c r="PM293" s="41"/>
      <c r="PN293" s="41"/>
      <c r="PO293" s="41"/>
      <c r="PP293" s="41"/>
      <c r="PQ293" s="41"/>
      <c r="PR293" s="41"/>
      <c r="PS293" s="41"/>
      <c r="PT293" s="41"/>
      <c r="PU293" s="41"/>
      <c r="PV293" s="41"/>
      <c r="PW293" s="41"/>
      <c r="PX293" s="41"/>
      <c r="PY293" s="41"/>
      <c r="PZ293" s="41"/>
      <c r="QA293" s="41"/>
      <c r="QB293" s="41"/>
      <c r="QC293" s="41"/>
      <c r="QD293" s="41"/>
      <c r="QE293" s="41"/>
      <c r="QF293" s="41"/>
      <c r="QG293" s="41"/>
      <c r="QH293" s="41"/>
      <c r="QI293" s="41"/>
      <c r="QJ293" s="41"/>
      <c r="QK293" s="41"/>
      <c r="QL293" s="41"/>
      <c r="QM293" s="41"/>
      <c r="QN293" s="41"/>
      <c r="QO293" s="41"/>
      <c r="QP293" s="41"/>
      <c r="QQ293" s="41"/>
      <c r="QR293" s="41"/>
      <c r="QS293" s="41"/>
      <c r="QT293" s="41"/>
      <c r="QU293" s="41"/>
      <c r="QV293" s="41"/>
      <c r="QW293" s="41"/>
      <c r="QX293" s="41"/>
      <c r="QY293" s="41"/>
      <c r="QZ293" s="41"/>
      <c r="RA293" s="41"/>
      <c r="RB293" s="41"/>
      <c r="RC293" s="41"/>
      <c r="RD293" s="41"/>
      <c r="RE293" s="41"/>
      <c r="RF293" s="41"/>
      <c r="RG293" s="41"/>
      <c r="RH293" s="41"/>
      <c r="RI293" s="41"/>
      <c r="RJ293" s="41"/>
      <c r="RK293" s="41"/>
      <c r="RL293" s="41"/>
      <c r="RM293" s="41"/>
      <c r="RN293" s="41"/>
      <c r="RO293" s="41"/>
      <c r="RP293" s="41"/>
      <c r="RQ293" s="41"/>
      <c r="RR293" s="41"/>
      <c r="RS293" s="41"/>
      <c r="RT293" s="41"/>
      <c r="RU293" s="42"/>
      <c r="RV293" s="41"/>
      <c r="RW293" s="41"/>
      <c r="RX293" s="41"/>
      <c r="RY293" s="41"/>
      <c r="RZ293" s="41"/>
      <c r="SA293" s="41"/>
      <c r="SB293" s="41"/>
      <c r="SC293" s="41"/>
      <c r="SD293" s="41"/>
      <c r="SE293" s="41"/>
      <c r="SF293" s="41"/>
      <c r="SG293" s="41"/>
      <c r="SH293" s="41"/>
      <c r="SI293" s="41"/>
      <c r="SJ293" s="41"/>
      <c r="SK293" s="41"/>
      <c r="SL293" s="41"/>
      <c r="SM293" s="41"/>
      <c r="SN293" s="41"/>
      <c r="SO293" s="41"/>
      <c r="SP293" s="41"/>
      <c r="SQ293" s="41"/>
      <c r="SR293" s="41"/>
      <c r="SS293" s="41"/>
      <c r="ST293" s="41"/>
      <c r="SU293" s="41"/>
      <c r="SV293" s="41"/>
      <c r="SW293" s="41"/>
      <c r="SX293" s="41"/>
      <c r="SY293" s="41"/>
      <c r="SZ293" s="41"/>
      <c r="TA293" s="41"/>
      <c r="TB293" s="41"/>
      <c r="TC293" s="41"/>
      <c r="TD293" s="41"/>
      <c r="TE293" s="41"/>
      <c r="TF293" s="41"/>
      <c r="TG293" s="41"/>
      <c r="TH293" s="41"/>
      <c r="TI293" s="41"/>
      <c r="TJ293" s="41"/>
      <c r="TK293" s="41"/>
      <c r="TL293" s="41"/>
      <c r="TM293" s="41"/>
      <c r="TN293" s="41"/>
      <c r="TO293" s="41"/>
      <c r="TP293" s="41"/>
      <c r="TQ293" s="41"/>
      <c r="TR293" s="41"/>
      <c r="TS293" s="41"/>
      <c r="TT293" s="41"/>
      <c r="TU293" s="41"/>
      <c r="TV293" s="41"/>
      <c r="TW293" s="41"/>
      <c r="TX293" s="41"/>
      <c r="TY293" s="41"/>
      <c r="TZ293" s="41"/>
      <c r="UA293" s="41"/>
      <c r="UB293" s="41"/>
      <c r="UC293" s="41"/>
      <c r="UD293" s="41"/>
      <c r="UE293" s="41"/>
      <c r="UF293" s="41"/>
      <c r="UG293" s="41"/>
      <c r="UH293" s="41"/>
      <c r="UI293" s="41"/>
      <c r="UJ293" s="41"/>
      <c r="UK293" s="41"/>
      <c r="UL293" s="41"/>
      <c r="UM293" s="41"/>
      <c r="UN293" s="41"/>
      <c r="UO293" s="41"/>
      <c r="UP293" s="41"/>
      <c r="UQ293" s="41"/>
      <c r="UR293" s="41"/>
      <c r="US293" s="41"/>
      <c r="UT293" s="41"/>
      <c r="UU293" s="41"/>
      <c r="UV293" s="41"/>
      <c r="UW293" s="41"/>
      <c r="UX293" s="41"/>
      <c r="UY293" s="41"/>
      <c r="UZ293" s="41"/>
      <c r="VA293" s="41"/>
      <c r="VB293" s="41"/>
      <c r="VC293" s="41"/>
      <c r="VD293" s="41"/>
      <c r="VE293" s="41"/>
      <c r="VF293" s="41"/>
      <c r="VG293" s="41"/>
      <c r="VH293" s="41"/>
      <c r="VI293" s="41"/>
      <c r="VJ293" s="41"/>
      <c r="VK293" s="41"/>
      <c r="VL293" s="41"/>
      <c r="VM293" s="41"/>
      <c r="VN293" s="41"/>
      <c r="VO293" s="41"/>
      <c r="VP293" s="41"/>
      <c r="VQ293" s="41"/>
      <c r="VR293" s="41"/>
      <c r="VS293" s="41"/>
      <c r="VT293" s="41"/>
      <c r="VU293" s="41"/>
      <c r="VV293" s="41"/>
      <c r="VW293" s="41"/>
      <c r="VX293" s="41"/>
      <c r="VY293" s="41"/>
      <c r="VZ293" s="41"/>
      <c r="WA293" s="41"/>
      <c r="WB293" s="41"/>
      <c r="WC293" s="41"/>
      <c r="WD293" s="41"/>
      <c r="WE293" s="41"/>
      <c r="WF293" s="41"/>
      <c r="WG293" s="41"/>
      <c r="WH293" s="41"/>
      <c r="WI293" s="41"/>
      <c r="WJ293" s="41"/>
      <c r="WK293" s="41"/>
      <c r="WL293" s="41"/>
      <c r="WM293" s="41"/>
      <c r="WN293" s="41"/>
      <c r="WO293" s="41"/>
      <c r="WP293" s="41"/>
      <c r="WQ293" s="41"/>
      <c r="WR293" s="41"/>
      <c r="WS293" s="41"/>
      <c r="WT293" s="41"/>
      <c r="WU293" s="41"/>
      <c r="WV293" s="41"/>
      <c r="WW293" s="41"/>
      <c r="WX293" s="41"/>
      <c r="WY293" s="41"/>
      <c r="WZ293" s="41"/>
      <c r="XA293" s="41"/>
      <c r="XB293" s="41"/>
      <c r="XC293" s="41"/>
      <c r="XD293" s="41"/>
      <c r="XE293" s="41"/>
      <c r="XF293" s="41"/>
      <c r="XG293" s="41"/>
      <c r="XH293" s="41"/>
      <c r="XI293" s="41"/>
      <c r="XJ293" s="41"/>
      <c r="XK293" s="41"/>
      <c r="XL293" s="42"/>
      <c r="XM293" s="41"/>
      <c r="XN293" s="41"/>
      <c r="XO293" s="41"/>
      <c r="XP293" s="41"/>
      <c r="XQ293" s="41"/>
      <c r="XR293" s="41"/>
      <c r="XS293" s="41"/>
      <c r="XT293" s="41"/>
      <c r="XU293" s="41"/>
      <c r="XV293" s="41"/>
      <c r="XW293" s="41"/>
      <c r="XX293" s="41"/>
      <c r="XY293" s="41"/>
      <c r="XZ293" s="41"/>
      <c r="YA293" s="41"/>
      <c r="YB293" s="41"/>
      <c r="YC293" s="41"/>
      <c r="YD293" s="41"/>
      <c r="YE293" s="41"/>
      <c r="YF293" s="41"/>
      <c r="YG293" s="41"/>
      <c r="YH293" s="41"/>
      <c r="YI293" s="41"/>
      <c r="YJ293" s="41"/>
      <c r="YK293" s="41"/>
      <c r="YL293" s="41"/>
      <c r="YM293" s="41"/>
      <c r="YN293" s="41"/>
      <c r="YO293" s="41"/>
      <c r="YP293" s="41"/>
      <c r="YQ293" s="41"/>
      <c r="YR293" s="41"/>
      <c r="YS293" s="41"/>
      <c r="YT293" s="41"/>
      <c r="YU293" s="41"/>
      <c r="YV293" s="41"/>
      <c r="YW293" s="41"/>
      <c r="YX293" s="41"/>
      <c r="YY293" s="41"/>
      <c r="YZ293" s="41"/>
      <c r="ZA293" s="41"/>
      <c r="ZB293" s="41"/>
      <c r="ZC293" s="41"/>
      <c r="ZD293" s="41"/>
      <c r="ZE293" s="41"/>
      <c r="ZF293" s="41"/>
      <c r="ZG293" s="41"/>
      <c r="ZH293" s="41"/>
      <c r="ZI293" s="41"/>
      <c r="ZJ293" s="41"/>
      <c r="ZK293" s="41"/>
      <c r="ZL293" s="41"/>
      <c r="ZM293" s="41"/>
      <c r="ZN293" s="41"/>
      <c r="ZO293" s="41"/>
      <c r="ZP293" s="41"/>
      <c r="ZQ293" s="41"/>
      <c r="ZR293" s="41"/>
      <c r="ZS293" s="41"/>
      <c r="ZT293" s="41"/>
      <c r="ZU293" s="41"/>
      <c r="ZV293" s="41"/>
      <c r="ZW293" s="41"/>
      <c r="ZX293" s="41"/>
      <c r="ZY293" s="41"/>
      <c r="ZZ293" s="41"/>
      <c r="AAA293" s="41"/>
      <c r="AAB293" s="41"/>
      <c r="AAC293" s="41"/>
      <c r="AAD293" s="41"/>
      <c r="AAE293" s="41"/>
      <c r="AAF293" s="41"/>
      <c r="AAG293" s="41"/>
      <c r="AAH293" s="41"/>
      <c r="AAI293" s="41"/>
      <c r="AAJ293" s="41"/>
      <c r="AAK293" s="41"/>
      <c r="AAL293" s="41"/>
      <c r="AAM293" s="41"/>
      <c r="AAN293" s="41"/>
      <c r="AAO293" s="41"/>
      <c r="AAP293" s="41"/>
      <c r="AAQ293" s="41"/>
      <c r="AAR293" s="41"/>
      <c r="AAS293" s="41"/>
      <c r="AAT293" s="41"/>
      <c r="AAU293" s="41"/>
      <c r="AAV293" s="41"/>
      <c r="AAW293" s="41"/>
      <c r="AAX293" s="41"/>
      <c r="AAY293" s="41"/>
      <c r="AAZ293" s="41"/>
      <c r="ABA293" s="41"/>
      <c r="ABB293" s="41"/>
      <c r="ABC293" s="41"/>
      <c r="ABD293" s="41"/>
      <c r="ABE293" s="41"/>
      <c r="ABF293" s="41"/>
      <c r="ABG293" s="41"/>
      <c r="ABH293" s="41"/>
      <c r="ABI293" s="41"/>
      <c r="ABJ293" s="41"/>
      <c r="ABK293" s="41"/>
      <c r="ABL293" s="41"/>
      <c r="ABM293" s="41"/>
      <c r="ABN293" s="41"/>
      <c r="ABO293" s="41"/>
      <c r="ABP293" s="41"/>
      <c r="ABQ293" s="41"/>
      <c r="ABR293" s="41"/>
      <c r="ABS293" s="41"/>
      <c r="ABT293" s="41"/>
      <c r="ABU293" s="41"/>
      <c r="ABV293" s="41"/>
      <c r="ABW293" s="41"/>
      <c r="ABX293" s="41"/>
      <c r="ABY293" s="41"/>
      <c r="ABZ293" s="41"/>
      <c r="ACA293" s="41"/>
      <c r="ACB293" s="41"/>
      <c r="ACC293" s="41"/>
      <c r="ACD293" s="41"/>
      <c r="ACE293" s="41"/>
      <c r="ACF293" s="41"/>
      <c r="ACG293" s="41"/>
      <c r="ACH293" s="41"/>
      <c r="ACI293" s="41"/>
      <c r="ACJ293" s="41"/>
      <c r="ACK293" s="41"/>
      <c r="ACL293" s="41"/>
      <c r="ACM293" s="41"/>
      <c r="ACN293" s="41"/>
      <c r="ACO293" s="41"/>
      <c r="ACP293" s="41"/>
      <c r="ACQ293" s="41"/>
      <c r="ACR293" s="41"/>
      <c r="ACS293" s="41"/>
      <c r="ACT293" s="41"/>
      <c r="ACU293" s="41"/>
      <c r="ACV293" s="41"/>
      <c r="ACW293" s="41"/>
      <c r="ACX293" s="41"/>
      <c r="ACY293" s="41"/>
      <c r="ACZ293" s="41"/>
      <c r="ADA293" s="41"/>
      <c r="ADB293" s="41"/>
      <c r="ADC293" s="42"/>
      <c r="ADD293" s="41"/>
      <c r="ADE293" s="41"/>
      <c r="ADF293" s="41"/>
      <c r="ADG293" s="41"/>
      <c r="ADH293" s="41"/>
      <c r="ADI293" s="41"/>
      <c r="ADJ293" s="41"/>
      <c r="ADK293" s="41"/>
      <c r="ADL293" s="41"/>
      <c r="ADM293" s="41"/>
      <c r="ADN293" s="41"/>
      <c r="ADO293" s="41"/>
      <c r="ADP293" s="41"/>
      <c r="ADQ293" s="41"/>
      <c r="ADR293" s="41"/>
      <c r="ADS293" s="41"/>
      <c r="ADT293" s="41"/>
      <c r="ADU293" s="41"/>
      <c r="ADV293" s="41"/>
      <c r="ADW293" s="41"/>
      <c r="ADX293" s="41"/>
      <c r="ADY293" s="41"/>
      <c r="ADZ293" s="41"/>
      <c r="AEA293" s="41"/>
      <c r="AEB293" s="41"/>
      <c r="AEC293" s="41"/>
      <c r="AED293" s="41"/>
      <c r="AEE293" s="41"/>
      <c r="AEF293" s="41"/>
      <c r="AEG293" s="41"/>
      <c r="AEH293" s="41"/>
      <c r="AEI293" s="41"/>
      <c r="AEJ293" s="41"/>
      <c r="AEK293" s="41"/>
      <c r="AEL293" s="41"/>
      <c r="AEM293" s="41"/>
      <c r="AEN293" s="41"/>
      <c r="AEO293" s="41"/>
      <c r="AEP293" s="41"/>
      <c r="AEQ293" s="41"/>
      <c r="AER293" s="41"/>
      <c r="AES293" s="41"/>
      <c r="AET293" s="41"/>
      <c r="AEU293" s="41"/>
      <c r="AEV293" s="41"/>
      <c r="AEW293" s="41"/>
      <c r="AEX293" s="41"/>
      <c r="AEY293" s="41"/>
      <c r="AEZ293" s="41"/>
      <c r="AFA293" s="41"/>
      <c r="AFB293" s="41"/>
      <c r="AFC293" s="41"/>
      <c r="AFD293" s="41"/>
      <c r="AFE293" s="41"/>
      <c r="AFF293" s="41"/>
      <c r="AFG293" s="41"/>
      <c r="AFH293" s="41"/>
      <c r="AFI293" s="41"/>
      <c r="AFJ293" s="41"/>
      <c r="AFK293" s="41"/>
      <c r="AFL293" s="41"/>
      <c r="AFM293" s="41"/>
      <c r="AFN293" s="41"/>
      <c r="AFO293" s="41"/>
      <c r="AFP293" s="41"/>
      <c r="AFQ293" s="41"/>
      <c r="AFR293" s="41"/>
      <c r="AFS293" s="41"/>
      <c r="AFT293" s="41"/>
      <c r="AFU293" s="41"/>
      <c r="AFV293" s="41"/>
      <c r="AFW293" s="41"/>
      <c r="AFX293" s="41"/>
      <c r="AFY293" s="41"/>
      <c r="AFZ293" s="41"/>
      <c r="AGA293" s="41"/>
      <c r="AGB293" s="41"/>
      <c r="AGC293" s="41"/>
      <c r="AGD293" s="41"/>
      <c r="AGE293" s="41"/>
      <c r="AGF293" s="41"/>
      <c r="AGG293" s="41"/>
      <c r="AGH293" s="41"/>
      <c r="AGI293" s="41"/>
      <c r="AGJ293" s="41"/>
      <c r="AGK293" s="41"/>
      <c r="AGL293" s="41"/>
      <c r="AGM293" s="41"/>
      <c r="AGN293" s="41"/>
      <c r="AGO293" s="41"/>
      <c r="AGP293" s="41"/>
      <c r="AGQ293" s="41"/>
      <c r="AGR293" s="41"/>
      <c r="AGS293" s="41"/>
      <c r="AGT293" s="41"/>
      <c r="AGU293" s="41"/>
      <c r="AGV293" s="41"/>
      <c r="AGW293" s="41"/>
      <c r="AGX293" s="41"/>
      <c r="AGY293" s="41"/>
      <c r="AGZ293" s="41"/>
      <c r="AHA293" s="41"/>
      <c r="AHB293" s="41"/>
      <c r="AHC293" s="41"/>
      <c r="AHD293" s="41"/>
      <c r="AHE293" s="41"/>
      <c r="AHF293" s="41"/>
      <c r="AHG293" s="41"/>
      <c r="AHH293" s="41"/>
      <c r="AHI293" s="41"/>
      <c r="AHJ293" s="41"/>
      <c r="AHK293" s="41"/>
      <c r="AHL293" s="41"/>
      <c r="AHM293" s="41"/>
      <c r="AHN293" s="41"/>
      <c r="AHO293" s="41"/>
      <c r="AHP293" s="41"/>
      <c r="AHQ293" s="41"/>
      <c r="AHR293" s="41"/>
      <c r="AHS293" s="41"/>
      <c r="AHT293" s="41"/>
      <c r="AHU293" s="41"/>
      <c r="AHV293" s="41"/>
      <c r="AHW293" s="41"/>
      <c r="AHX293" s="41"/>
      <c r="AHY293" s="41"/>
      <c r="AHZ293" s="41"/>
      <c r="AIA293" s="41"/>
      <c r="AIB293" s="41"/>
      <c r="AIC293" s="41"/>
      <c r="AID293" s="41"/>
      <c r="AIE293" s="41"/>
      <c r="AIF293" s="41"/>
      <c r="AIG293" s="41"/>
      <c r="AIH293" s="41"/>
      <c r="AII293" s="41"/>
      <c r="AIJ293" s="41"/>
      <c r="AIK293" s="41"/>
      <c r="AIL293" s="41"/>
      <c r="AIM293" s="41"/>
      <c r="AIN293" s="41"/>
      <c r="AIO293" s="41"/>
      <c r="AIP293" s="41"/>
      <c r="AIQ293" s="41"/>
      <c r="AIR293" s="41"/>
      <c r="AIS293" s="41"/>
      <c r="AIT293" s="42"/>
      <c r="AIU293" s="41"/>
      <c r="AIV293" s="41"/>
      <c r="AIW293" s="41"/>
      <c r="AIX293" s="41"/>
      <c r="AIY293" s="41"/>
      <c r="AIZ293" s="41"/>
      <c r="AJA293" s="41"/>
      <c r="AJB293" s="41"/>
      <c r="AJC293" s="41"/>
      <c r="AJD293" s="41"/>
      <c r="AJE293" s="41"/>
      <c r="AJF293" s="41"/>
      <c r="AJG293" s="41"/>
      <c r="AJH293" s="41"/>
      <c r="AJI293" s="41"/>
      <c r="AJJ293" s="41"/>
      <c r="AJK293" s="41"/>
      <c r="AJL293" s="41"/>
      <c r="AJM293" s="41"/>
      <c r="AJN293" s="41"/>
      <c r="AJO293" s="41"/>
      <c r="AJP293" s="41"/>
      <c r="AJQ293" s="41"/>
      <c r="AJR293" s="41"/>
      <c r="AJS293" s="41"/>
      <c r="AJT293" s="41"/>
      <c r="AJU293" s="41"/>
      <c r="AJV293" s="41"/>
      <c r="AJW293" s="41"/>
      <c r="AJX293" s="41"/>
      <c r="AJY293" s="41"/>
      <c r="AJZ293" s="41"/>
      <c r="AKA293" s="41"/>
      <c r="AKB293" s="41"/>
      <c r="AKC293" s="41"/>
      <c r="AKD293" s="41"/>
      <c r="AKE293" s="41"/>
      <c r="AKF293" s="41"/>
      <c r="AKG293" s="41"/>
      <c r="AKH293" s="41"/>
      <c r="AKI293" s="41"/>
      <c r="AKJ293" s="41"/>
      <c r="AKK293" s="41"/>
      <c r="AKL293" s="41"/>
      <c r="AKM293" s="41"/>
      <c r="AKN293" s="41"/>
      <c r="AKO293" s="41"/>
      <c r="AKP293" s="41"/>
      <c r="AKQ293" s="41"/>
      <c r="AKR293" s="41"/>
      <c r="AKS293" s="41"/>
      <c r="AKT293" s="41"/>
      <c r="AKU293" s="41"/>
      <c r="AKV293" s="41"/>
      <c r="AKW293" s="41"/>
      <c r="AKX293" s="41"/>
      <c r="AKY293" s="41"/>
      <c r="AKZ293" s="41"/>
      <c r="ALA293" s="41"/>
      <c r="ALB293" s="41"/>
      <c r="ALC293" s="41"/>
      <c r="ALD293" s="41"/>
      <c r="ALE293" s="41"/>
      <c r="ALF293" s="41"/>
      <c r="ALG293" s="41"/>
      <c r="ALH293" s="41"/>
      <c r="ALI293" s="41"/>
      <c r="ALJ293" s="41"/>
      <c r="ALK293" s="41"/>
      <c r="ALL293" s="41"/>
      <c r="ALM293" s="41"/>
      <c r="ALN293" s="41"/>
      <c r="ALO293" s="41"/>
      <c r="ALP293" s="41"/>
      <c r="ALQ293" s="41"/>
      <c r="ALR293" s="41"/>
      <c r="ALS293" s="41"/>
      <c r="ALT293" s="41"/>
      <c r="ALU293" s="41"/>
      <c r="ALV293" s="41"/>
      <c r="ALW293" s="41"/>
      <c r="ALX293" s="41"/>
      <c r="ALY293" s="41"/>
      <c r="ALZ293" s="41"/>
      <c r="AMA293" s="41"/>
      <c r="AMB293" s="41"/>
      <c r="AMC293" s="41"/>
      <c r="AMD293" s="41"/>
      <c r="AME293" s="41"/>
      <c r="AMF293" s="41"/>
      <c r="AMG293" s="41"/>
      <c r="AMH293" s="41"/>
      <c r="AMI293" s="41"/>
      <c r="AMJ293" s="41"/>
      <c r="AMK293" s="41"/>
      <c r="AML293" s="41"/>
      <c r="AMM293" s="41"/>
      <c r="AMN293" s="41"/>
      <c r="AMO293" s="41"/>
      <c r="AMP293" s="41"/>
      <c r="AMQ293" s="41"/>
      <c r="AMR293" s="41"/>
      <c r="AMS293" s="41"/>
      <c r="AMT293" s="41"/>
      <c r="AMU293" s="41"/>
      <c r="AMV293" s="41"/>
      <c r="AMW293" s="41"/>
      <c r="AMX293" s="41"/>
      <c r="AMY293" s="41"/>
      <c r="AMZ293" s="41"/>
      <c r="ANA293" s="41"/>
      <c r="ANB293" s="41"/>
      <c r="ANC293" s="41"/>
      <c r="AND293" s="41"/>
      <c r="ANE293" s="41"/>
      <c r="ANF293" s="41"/>
      <c r="ANG293" s="41"/>
      <c r="ANH293" s="41"/>
      <c r="ANI293" s="41"/>
      <c r="ANJ293" s="41"/>
      <c r="ANK293" s="41"/>
      <c r="ANL293" s="41"/>
      <c r="ANM293" s="41"/>
      <c r="ANN293" s="41"/>
      <c r="ANO293" s="41"/>
      <c r="ANP293" s="41"/>
      <c r="ANQ293" s="41"/>
      <c r="ANR293" s="41"/>
      <c r="ANS293" s="41"/>
      <c r="ANT293" s="41"/>
      <c r="ANU293" s="41"/>
      <c r="ANV293" s="41"/>
      <c r="ANW293" s="41"/>
      <c r="ANX293" s="41"/>
      <c r="ANY293" s="41"/>
      <c r="ANZ293" s="41"/>
      <c r="AOA293" s="41"/>
      <c r="AOB293" s="41"/>
      <c r="AOC293" s="41"/>
      <c r="AOD293" s="41"/>
      <c r="AOE293" s="41"/>
      <c r="AOF293" s="41"/>
      <c r="AOG293" s="41"/>
      <c r="AOH293" s="41"/>
      <c r="AOI293" s="41"/>
      <c r="AOJ293" s="41"/>
      <c r="AOK293" s="42"/>
      <c r="AOL293" s="41"/>
      <c r="AOM293" s="41"/>
      <c r="AON293" s="41"/>
      <c r="AOO293" s="41"/>
      <c r="AOP293" s="41"/>
      <c r="AOQ293" s="41"/>
      <c r="AOR293" s="41"/>
      <c r="AOS293" s="41"/>
      <c r="AOT293" s="41"/>
      <c r="AOU293" s="41"/>
      <c r="AOV293" s="41"/>
      <c r="AOW293" s="41"/>
      <c r="AOX293" s="41"/>
      <c r="AOY293" s="41"/>
      <c r="AOZ293" s="41"/>
      <c r="APA293" s="41"/>
      <c r="APB293" s="41"/>
      <c r="APC293" s="41"/>
      <c r="APD293" s="41"/>
      <c r="APE293" s="41"/>
      <c r="APF293" s="41"/>
      <c r="APG293" s="41"/>
      <c r="APH293" s="41"/>
      <c r="API293" s="41"/>
      <c r="APJ293" s="41"/>
      <c r="APK293" s="41"/>
      <c r="APL293" s="41"/>
      <c r="APM293" s="41"/>
      <c r="APN293" s="41"/>
      <c r="APO293" s="41"/>
      <c r="APP293" s="41"/>
      <c r="APQ293" s="41"/>
      <c r="APR293" s="41"/>
      <c r="APS293" s="41"/>
      <c r="APT293" s="41"/>
      <c r="APU293" s="41"/>
      <c r="APV293" s="41"/>
      <c r="APW293" s="41"/>
      <c r="APX293" s="41"/>
      <c r="APY293" s="41"/>
      <c r="APZ293" s="41"/>
      <c r="AQA293" s="41"/>
      <c r="AQB293" s="41"/>
      <c r="AQC293" s="41"/>
      <c r="AQD293" s="41"/>
      <c r="AQE293" s="41"/>
      <c r="AQF293" s="41"/>
      <c r="AQG293" s="41"/>
      <c r="AQH293" s="41"/>
      <c r="AQI293" s="41"/>
      <c r="AQJ293" s="41"/>
      <c r="AQK293" s="41"/>
      <c r="AQL293" s="41"/>
      <c r="AQM293" s="41"/>
      <c r="AQN293" s="41"/>
      <c r="AQO293" s="41"/>
      <c r="AQP293" s="41"/>
      <c r="AQQ293" s="41"/>
      <c r="AQR293" s="41"/>
      <c r="AQS293" s="41"/>
      <c r="AQT293" s="41"/>
      <c r="AQU293" s="41"/>
      <c r="AQV293" s="41"/>
      <c r="AQW293" s="41"/>
      <c r="AQX293" s="41"/>
      <c r="AQY293" s="41"/>
      <c r="AQZ293" s="41"/>
      <c r="ARA293" s="41"/>
      <c r="ARB293" s="41"/>
      <c r="ARC293" s="41"/>
      <c r="ARD293" s="41"/>
      <c r="ARE293" s="41"/>
      <c r="ARF293" s="41"/>
      <c r="ARG293" s="41"/>
      <c r="ARH293" s="41"/>
      <c r="ARI293" s="41"/>
      <c r="ARJ293" s="41"/>
      <c r="ARK293" s="41"/>
      <c r="ARL293" s="41"/>
      <c r="ARM293" s="41"/>
      <c r="ARN293" s="41"/>
      <c r="ARO293" s="41"/>
      <c r="ARP293" s="41"/>
      <c r="ARQ293" s="41"/>
      <c r="ARR293" s="41"/>
      <c r="ARS293" s="41"/>
      <c r="ART293" s="41"/>
      <c r="ARU293" s="41"/>
      <c r="ARV293" s="41"/>
      <c r="ARW293" s="41"/>
      <c r="ARX293" s="41"/>
      <c r="ARY293" s="41"/>
      <c r="ARZ293" s="41"/>
      <c r="ASA293" s="41"/>
      <c r="ASB293" s="41"/>
      <c r="ASC293" s="41"/>
      <c r="ASD293" s="41"/>
      <c r="ASE293" s="41"/>
      <c r="ASF293" s="41"/>
      <c r="ASG293" s="41"/>
      <c r="ASH293" s="41"/>
      <c r="ASI293" s="41"/>
      <c r="ASJ293" s="41"/>
      <c r="ASK293" s="41"/>
      <c r="ASL293" s="41"/>
      <c r="ASM293" s="41"/>
      <c r="ASN293" s="41"/>
      <c r="ASO293" s="41"/>
      <c r="ASP293" s="41"/>
      <c r="ASQ293" s="41"/>
      <c r="ASR293" s="41"/>
      <c r="ASS293" s="41"/>
      <c r="AST293" s="41"/>
      <c r="ASU293" s="41"/>
      <c r="ASV293" s="41"/>
      <c r="ASW293" s="41"/>
      <c r="ASX293" s="41"/>
      <c r="ASY293" s="41"/>
      <c r="ASZ293" s="41"/>
      <c r="ATA293" s="41"/>
      <c r="ATB293" s="41"/>
      <c r="ATC293" s="41"/>
      <c r="ATD293" s="41"/>
      <c r="ATE293" s="41"/>
      <c r="ATF293" s="41"/>
      <c r="ATG293" s="41"/>
      <c r="ATH293" s="41"/>
      <c r="ATI293" s="41"/>
      <c r="ATJ293" s="41"/>
      <c r="ATK293" s="41"/>
      <c r="ATL293" s="41"/>
      <c r="ATM293" s="41"/>
      <c r="ATN293" s="41"/>
      <c r="ATO293" s="41"/>
      <c r="ATP293" s="41"/>
      <c r="ATQ293" s="41"/>
      <c r="ATR293" s="41"/>
      <c r="ATS293" s="41"/>
      <c r="ATT293" s="41"/>
      <c r="ATU293" s="41"/>
      <c r="ATV293" s="41"/>
      <c r="ATW293" s="41"/>
      <c r="ATX293" s="41"/>
      <c r="ATY293" s="41"/>
      <c r="ATZ293" s="41"/>
      <c r="AUA293" s="41"/>
      <c r="AUB293" s="42"/>
      <c r="AUC293" s="41"/>
      <c r="AUD293" s="41"/>
      <c r="AUE293" s="41"/>
      <c r="AUF293" s="41"/>
      <c r="AUG293" s="41"/>
      <c r="AUH293" s="41"/>
      <c r="AUI293" s="41"/>
      <c r="AUJ293" s="41"/>
      <c r="AUK293" s="41"/>
      <c r="AUL293" s="41"/>
      <c r="AUM293" s="41"/>
      <c r="AUN293" s="41"/>
      <c r="AUO293" s="41"/>
      <c r="AUP293" s="41"/>
      <c r="AUQ293" s="41"/>
      <c r="AUR293" s="41"/>
      <c r="AUS293" s="41"/>
      <c r="AUT293" s="41"/>
      <c r="AUU293" s="41"/>
      <c r="AUV293" s="41"/>
      <c r="AUW293" s="41"/>
      <c r="AUX293" s="41"/>
      <c r="AUY293" s="41"/>
      <c r="AUZ293" s="41"/>
      <c r="AVA293" s="41"/>
      <c r="AVB293" s="41"/>
      <c r="AVC293" s="41"/>
      <c r="AVD293" s="41"/>
      <c r="AVE293" s="41"/>
      <c r="AVF293" s="41"/>
      <c r="AVG293" s="41"/>
      <c r="AVH293" s="41"/>
      <c r="AVI293" s="41"/>
      <c r="AVJ293" s="41"/>
      <c r="AVK293" s="41"/>
      <c r="AVL293" s="41"/>
      <c r="AVM293" s="41"/>
      <c r="AVN293" s="41"/>
      <c r="AVO293" s="41"/>
      <c r="AVP293" s="41"/>
      <c r="AVQ293" s="41"/>
      <c r="AVR293" s="41"/>
      <c r="AVS293" s="41"/>
      <c r="AVT293" s="41"/>
      <c r="AVU293" s="41"/>
      <c r="AVV293" s="41"/>
      <c r="AVW293" s="41"/>
      <c r="AVX293" s="41"/>
      <c r="AVY293" s="41"/>
      <c r="AVZ293" s="41"/>
      <c r="AWA293" s="41"/>
      <c r="AWB293" s="41"/>
      <c r="AWC293" s="41"/>
      <c r="AWD293" s="41"/>
      <c r="AWE293" s="41"/>
      <c r="AWF293" s="41"/>
      <c r="AWG293" s="41"/>
      <c r="AWH293" s="41"/>
      <c r="AWI293" s="41"/>
      <c r="AWJ293" s="41"/>
      <c r="AWK293" s="41"/>
      <c r="AWL293" s="41"/>
      <c r="AWM293" s="41"/>
      <c r="AWN293" s="41"/>
      <c r="AWO293" s="41"/>
      <c r="AWP293" s="41"/>
      <c r="AWQ293" s="41"/>
      <c r="AWR293" s="41"/>
      <c r="AWS293" s="41"/>
      <c r="AWT293" s="41"/>
      <c r="AWU293" s="41"/>
      <c r="AWV293" s="41"/>
      <c r="AWW293" s="41"/>
      <c r="AWX293" s="41"/>
      <c r="AWY293" s="41"/>
      <c r="AWZ293" s="41"/>
      <c r="AXA293" s="41"/>
      <c r="AXB293" s="41"/>
      <c r="AXC293" s="41"/>
      <c r="AXD293" s="41"/>
      <c r="AXE293" s="41"/>
      <c r="AXF293" s="41"/>
      <c r="AXG293" s="41"/>
      <c r="AXH293" s="41"/>
      <c r="AXI293" s="41"/>
      <c r="AXJ293" s="41"/>
      <c r="AXK293" s="41"/>
      <c r="AXL293" s="41"/>
      <c r="AXM293" s="41"/>
      <c r="AXN293" s="41"/>
      <c r="AXO293" s="41"/>
      <c r="AXP293" s="41"/>
      <c r="AXQ293" s="41"/>
      <c r="AXR293" s="41"/>
      <c r="AXS293" s="41"/>
      <c r="AXT293" s="41"/>
      <c r="AXU293" s="41"/>
      <c r="AXV293" s="41"/>
      <c r="AXW293" s="41"/>
      <c r="AXX293" s="41"/>
      <c r="AXY293" s="41"/>
      <c r="AXZ293" s="41"/>
      <c r="AYA293" s="41"/>
      <c r="AYB293" s="41"/>
      <c r="AYC293" s="41"/>
      <c r="AYD293" s="41"/>
      <c r="AYE293" s="41"/>
      <c r="AYF293" s="41"/>
      <c r="AYG293" s="41"/>
      <c r="AYH293" s="41"/>
      <c r="AYI293" s="41"/>
      <c r="AYJ293" s="41"/>
      <c r="AYK293" s="41"/>
      <c r="AYL293" s="41"/>
      <c r="AYM293" s="41"/>
      <c r="AYN293" s="41"/>
      <c r="AYO293" s="41"/>
      <c r="AYP293" s="41"/>
      <c r="AYQ293" s="41"/>
      <c r="AYR293" s="41"/>
      <c r="AYS293" s="41"/>
      <c r="AYT293" s="41"/>
      <c r="AYU293" s="41"/>
      <c r="AYV293" s="41"/>
      <c r="AYW293" s="41"/>
      <c r="AYX293" s="41"/>
      <c r="AYY293" s="41"/>
      <c r="AYZ293" s="41"/>
      <c r="AZA293" s="41"/>
      <c r="AZB293" s="41"/>
      <c r="AZC293" s="41"/>
      <c r="AZD293" s="41"/>
      <c r="AZE293" s="41"/>
      <c r="AZF293" s="41"/>
      <c r="AZG293" s="41"/>
      <c r="AZH293" s="41"/>
      <c r="AZI293" s="41"/>
      <c r="AZJ293" s="41"/>
      <c r="AZK293" s="41"/>
      <c r="AZL293" s="41"/>
      <c r="AZM293" s="41"/>
      <c r="AZN293" s="41"/>
      <c r="AZO293" s="41"/>
      <c r="AZP293" s="41"/>
      <c r="AZQ293" s="41"/>
      <c r="AZR293" s="41"/>
      <c r="AZS293" s="42"/>
      <c r="AZT293" s="41"/>
      <c r="AZU293" s="41"/>
      <c r="AZV293" s="41"/>
      <c r="AZW293" s="41"/>
      <c r="AZX293" s="41"/>
      <c r="AZY293" s="41"/>
      <c r="AZZ293" s="41"/>
      <c r="BAA293" s="41"/>
      <c r="BAB293" s="41"/>
      <c r="BAC293" s="41"/>
      <c r="BAD293" s="41"/>
      <c r="BAE293" s="41"/>
      <c r="BAF293" s="41"/>
      <c r="BAG293" s="41"/>
      <c r="BAH293" s="41"/>
      <c r="BAI293" s="41"/>
      <c r="BAJ293" s="41"/>
      <c r="BAK293" s="41"/>
      <c r="BAL293" s="41"/>
      <c r="BAM293" s="41"/>
      <c r="BAN293" s="41"/>
      <c r="BAO293" s="41"/>
      <c r="BAP293" s="41"/>
      <c r="BAQ293" s="41"/>
      <c r="BAR293" s="41"/>
      <c r="BAS293" s="41"/>
      <c r="BAT293" s="41"/>
      <c r="BAU293" s="41"/>
      <c r="BAV293" s="41"/>
      <c r="BAW293" s="41"/>
      <c r="BAX293" s="41"/>
      <c r="BAY293" s="41"/>
      <c r="BAZ293" s="41"/>
      <c r="BBA293" s="41"/>
      <c r="BBB293" s="41"/>
      <c r="BBC293" s="41"/>
      <c r="BBD293" s="41"/>
      <c r="BBE293" s="41"/>
      <c r="BBF293" s="41"/>
      <c r="BBG293" s="41"/>
      <c r="BBH293" s="41"/>
      <c r="BBI293" s="41"/>
      <c r="BBJ293" s="41"/>
      <c r="BBK293" s="41"/>
      <c r="BBL293" s="41"/>
      <c r="BBM293" s="41"/>
      <c r="BBN293" s="41"/>
      <c r="BBO293" s="41"/>
      <c r="BBP293" s="41"/>
      <c r="BBQ293" s="41"/>
      <c r="BBR293" s="41"/>
      <c r="BBS293" s="41"/>
      <c r="BBT293" s="41"/>
      <c r="BBU293" s="41"/>
      <c r="BBV293" s="41"/>
      <c r="BBW293" s="41"/>
      <c r="BBX293" s="41"/>
      <c r="BBY293" s="41"/>
      <c r="BBZ293" s="41"/>
      <c r="BCA293" s="41"/>
      <c r="BCB293" s="41"/>
      <c r="BCC293" s="41"/>
      <c r="BCD293" s="41"/>
      <c r="BCE293" s="41"/>
      <c r="BCF293" s="41"/>
      <c r="BCG293" s="41"/>
      <c r="BCH293" s="41"/>
      <c r="BCI293" s="41"/>
      <c r="BCJ293" s="41"/>
      <c r="BCK293" s="41"/>
      <c r="BCL293" s="41"/>
      <c r="BCM293" s="41"/>
      <c r="BCN293" s="41"/>
      <c r="BCO293" s="41"/>
      <c r="BCP293" s="41"/>
      <c r="BCQ293" s="41"/>
      <c r="BCR293" s="41"/>
      <c r="BCS293" s="41"/>
      <c r="BCT293" s="41"/>
      <c r="BCU293" s="41"/>
      <c r="BCV293" s="41"/>
      <c r="BCW293" s="41"/>
      <c r="BCX293" s="41"/>
      <c r="BCY293" s="41"/>
      <c r="BCZ293" s="41"/>
      <c r="BDA293" s="41"/>
      <c r="BDB293" s="41"/>
      <c r="BDC293" s="41"/>
      <c r="BDD293" s="41"/>
      <c r="BDE293" s="41"/>
      <c r="BDF293" s="41"/>
      <c r="BDG293" s="41"/>
      <c r="BDH293" s="41"/>
      <c r="BDI293" s="41"/>
      <c r="BDJ293" s="41"/>
      <c r="BDK293" s="41"/>
      <c r="BDL293" s="41"/>
      <c r="BDM293" s="41"/>
      <c r="BDN293" s="41"/>
      <c r="BDO293" s="41"/>
      <c r="BDP293" s="41"/>
      <c r="BDQ293" s="41"/>
      <c r="BDR293" s="41"/>
      <c r="BDS293" s="41"/>
      <c r="BDT293" s="41"/>
      <c r="BDU293" s="41"/>
      <c r="BDV293" s="41"/>
      <c r="BDW293" s="41"/>
      <c r="BDX293" s="41"/>
      <c r="BDY293" s="41"/>
      <c r="BDZ293" s="41"/>
      <c r="BEA293" s="41"/>
      <c r="BEB293" s="41"/>
      <c r="BEC293" s="41"/>
      <c r="BED293" s="41"/>
      <c r="BEE293" s="41"/>
      <c r="BEF293" s="41"/>
      <c r="BEG293" s="41"/>
      <c r="BEH293" s="41"/>
      <c r="BEI293" s="41"/>
      <c r="BEJ293" s="41"/>
      <c r="BEK293" s="41"/>
      <c r="BEL293" s="41"/>
      <c r="BEM293" s="41"/>
      <c r="BEN293" s="41"/>
      <c r="BEO293" s="41"/>
      <c r="BEP293" s="41"/>
      <c r="BEQ293" s="41"/>
      <c r="BER293" s="41"/>
      <c r="BES293" s="41"/>
      <c r="BET293" s="41"/>
      <c r="BEU293" s="41"/>
      <c r="BEV293" s="41"/>
      <c r="BEW293" s="41"/>
      <c r="BEX293" s="41"/>
      <c r="BEY293" s="41"/>
      <c r="BEZ293" s="41"/>
      <c r="BFA293" s="41"/>
      <c r="BFB293" s="41"/>
      <c r="BFC293" s="41"/>
      <c r="BFD293" s="41"/>
      <c r="BFE293" s="41"/>
      <c r="BFF293" s="41"/>
      <c r="BFG293" s="41"/>
      <c r="BFH293" s="41"/>
      <c r="BFI293" s="41"/>
      <c r="BFJ293" s="42"/>
      <c r="BFK293" s="41"/>
      <c r="BFL293" s="41"/>
      <c r="BFM293" s="41"/>
      <c r="BFN293" s="41"/>
      <c r="BFO293" s="41"/>
      <c r="BFP293" s="41"/>
      <c r="BFQ293" s="41"/>
      <c r="BFR293" s="41"/>
      <c r="BFS293" s="41"/>
      <c r="BFT293" s="41"/>
      <c r="BFU293" s="41"/>
      <c r="BFV293" s="41"/>
      <c r="BFW293" s="41"/>
      <c r="BFX293" s="41"/>
      <c r="BFY293" s="41"/>
      <c r="BFZ293" s="41"/>
      <c r="BGA293" s="41"/>
      <c r="BGB293" s="41"/>
      <c r="BGC293" s="41"/>
      <c r="BGD293" s="41"/>
      <c r="BGE293" s="41"/>
      <c r="BGF293" s="41"/>
      <c r="BGG293" s="41"/>
      <c r="BGH293" s="41"/>
      <c r="BGI293" s="41"/>
      <c r="BGJ293" s="41"/>
      <c r="BGK293" s="41"/>
      <c r="BGL293" s="41"/>
      <c r="BGM293" s="41"/>
      <c r="BGN293" s="41"/>
      <c r="BGO293" s="41"/>
      <c r="BGP293" s="41"/>
      <c r="BGQ293" s="41"/>
      <c r="BGR293" s="41"/>
      <c r="BGS293" s="41"/>
      <c r="BGT293" s="41"/>
      <c r="BGU293" s="41"/>
      <c r="BGV293" s="41"/>
      <c r="BGW293" s="41"/>
      <c r="BGX293" s="41"/>
      <c r="BGY293" s="41"/>
      <c r="BGZ293" s="41"/>
      <c r="BHA293" s="41"/>
      <c r="BHB293" s="41"/>
      <c r="BHC293" s="41"/>
      <c r="BHD293" s="41"/>
      <c r="BHE293" s="41"/>
      <c r="BHF293" s="41"/>
      <c r="BHG293" s="41"/>
      <c r="BHH293" s="41"/>
      <c r="BHI293" s="41"/>
      <c r="BHJ293" s="41"/>
      <c r="BHK293" s="41"/>
      <c r="BHL293" s="41"/>
      <c r="BHM293" s="41"/>
      <c r="BHN293" s="41"/>
      <c r="BHO293" s="41"/>
      <c r="BHP293" s="41"/>
      <c r="BHQ293" s="41"/>
      <c r="BHR293" s="41"/>
      <c r="BHS293" s="41"/>
      <c r="BHT293" s="41"/>
      <c r="BHU293" s="41"/>
      <c r="BHV293" s="41"/>
      <c r="BHW293" s="41"/>
      <c r="BHX293" s="41"/>
      <c r="BHY293" s="41"/>
      <c r="BHZ293" s="41"/>
      <c r="BIA293" s="41"/>
      <c r="BIB293" s="41"/>
      <c r="BIC293" s="41"/>
      <c r="BID293" s="41"/>
      <c r="BIE293" s="41"/>
      <c r="BIF293" s="41"/>
      <c r="BIG293" s="41"/>
      <c r="BIH293" s="41"/>
      <c r="BII293" s="41"/>
      <c r="BIJ293" s="41"/>
      <c r="BIK293" s="41"/>
      <c r="BIL293" s="41"/>
      <c r="BIM293" s="41"/>
      <c r="BIN293" s="41"/>
      <c r="BIO293" s="41"/>
      <c r="BIP293" s="41"/>
      <c r="BIQ293" s="41"/>
      <c r="BIR293" s="41"/>
      <c r="BIS293" s="41"/>
      <c r="BIT293" s="41"/>
      <c r="BIU293" s="41"/>
      <c r="BIV293" s="41"/>
      <c r="BIW293" s="41"/>
      <c r="BIX293" s="41"/>
      <c r="BIY293" s="41"/>
      <c r="BIZ293" s="41"/>
      <c r="BJA293" s="41"/>
      <c r="BJB293" s="41"/>
      <c r="BJC293" s="41"/>
      <c r="BJD293" s="41"/>
      <c r="BJE293" s="41"/>
      <c r="BJF293" s="41"/>
      <c r="BJG293" s="41"/>
      <c r="BJH293" s="41"/>
      <c r="BJI293" s="41"/>
      <c r="BJJ293" s="41"/>
      <c r="BJK293" s="41"/>
      <c r="BJL293" s="41"/>
      <c r="BJM293" s="41"/>
      <c r="BJN293" s="41"/>
      <c r="BJO293" s="41"/>
      <c r="BJP293" s="41"/>
      <c r="BJQ293" s="41"/>
      <c r="BJR293" s="41"/>
      <c r="BJS293" s="41"/>
      <c r="BJT293" s="41"/>
      <c r="BJU293" s="41"/>
      <c r="BJV293" s="41"/>
      <c r="BJW293" s="41"/>
      <c r="BJX293" s="41"/>
      <c r="BJY293" s="41"/>
      <c r="BJZ293" s="41"/>
      <c r="BKA293" s="41"/>
      <c r="BKB293" s="41"/>
      <c r="BKC293" s="41"/>
      <c r="BKD293" s="41"/>
      <c r="BKE293" s="41"/>
      <c r="BKF293" s="41"/>
      <c r="BKG293" s="41"/>
      <c r="BKH293" s="41"/>
      <c r="BKI293" s="41"/>
      <c r="BKJ293" s="41"/>
      <c r="BKK293" s="41"/>
      <c r="BKL293" s="41"/>
      <c r="BKM293" s="41"/>
      <c r="BKN293" s="41"/>
      <c r="BKO293" s="41"/>
      <c r="BKP293" s="41"/>
      <c r="BKQ293" s="41"/>
      <c r="BKR293" s="41"/>
      <c r="BKS293" s="41"/>
      <c r="BKT293" s="41"/>
      <c r="BKU293" s="41"/>
      <c r="BKV293" s="41"/>
      <c r="BKW293" s="41"/>
      <c r="BKX293" s="41"/>
      <c r="BKY293" s="41"/>
      <c r="BKZ293" s="41"/>
      <c r="BLA293" s="42"/>
      <c r="BLB293" s="41"/>
      <c r="BLC293" s="41"/>
      <c r="BLD293" s="41"/>
      <c r="BLE293" s="41"/>
      <c r="BLF293" s="41"/>
      <c r="BLG293" s="41"/>
      <c r="BLH293" s="41"/>
      <c r="BLI293" s="41"/>
      <c r="BLJ293" s="41"/>
      <c r="BLK293" s="41"/>
      <c r="BLL293" s="41"/>
      <c r="BLM293" s="41"/>
      <c r="BLN293" s="41"/>
      <c r="BLO293" s="41"/>
      <c r="BLP293" s="41"/>
      <c r="BLQ293" s="41"/>
      <c r="BLR293" s="41"/>
      <c r="BLS293" s="41"/>
      <c r="BLT293" s="41"/>
      <c r="BLU293" s="41"/>
      <c r="BLV293" s="41"/>
      <c r="BLW293" s="41"/>
      <c r="BLX293" s="41"/>
      <c r="BLY293" s="41"/>
      <c r="BLZ293" s="41"/>
      <c r="BMA293" s="41"/>
      <c r="BMB293" s="41"/>
      <c r="BMC293" s="41"/>
      <c r="BMD293" s="41"/>
      <c r="BME293" s="41"/>
      <c r="BMF293" s="41"/>
      <c r="BMG293" s="41"/>
      <c r="BMH293" s="41"/>
      <c r="BMI293" s="41"/>
      <c r="BMJ293" s="41"/>
      <c r="BMK293" s="41"/>
      <c r="BML293" s="41"/>
      <c r="BMM293" s="41"/>
      <c r="BMN293" s="41"/>
      <c r="BMO293" s="41"/>
      <c r="BMP293" s="41"/>
      <c r="BMQ293" s="41"/>
      <c r="BMR293" s="41"/>
      <c r="BMS293" s="41"/>
      <c r="BMT293" s="41"/>
      <c r="BMU293" s="41"/>
      <c r="BMV293" s="41"/>
      <c r="BMW293" s="41"/>
      <c r="BMX293" s="41"/>
      <c r="BMY293" s="41"/>
      <c r="BMZ293" s="41"/>
      <c r="BNA293" s="41"/>
      <c r="BNB293" s="41"/>
      <c r="BNC293" s="41"/>
      <c r="BND293" s="41"/>
      <c r="BNE293" s="41"/>
      <c r="BNF293" s="41"/>
      <c r="BNG293" s="41"/>
      <c r="BNH293" s="41"/>
      <c r="BNI293" s="41"/>
      <c r="BNJ293" s="41"/>
      <c r="BNK293" s="41"/>
      <c r="BNL293" s="41"/>
      <c r="BNM293" s="41"/>
      <c r="BNN293" s="41"/>
      <c r="BNO293" s="41"/>
      <c r="BNP293" s="41"/>
      <c r="BNQ293" s="41"/>
      <c r="BNR293" s="41"/>
      <c r="BNS293" s="41"/>
      <c r="BNT293" s="41"/>
      <c r="BNU293" s="41"/>
      <c r="BNV293" s="41"/>
      <c r="BNW293" s="41"/>
      <c r="BNX293" s="41"/>
      <c r="BNY293" s="41"/>
      <c r="BNZ293" s="41"/>
      <c r="BOA293" s="41"/>
      <c r="BOB293" s="41"/>
      <c r="BOC293" s="41"/>
      <c r="BOD293" s="41"/>
      <c r="BOE293" s="41"/>
      <c r="BOF293" s="41"/>
      <c r="BOG293" s="41"/>
      <c r="BOH293" s="41"/>
      <c r="BOI293" s="41"/>
      <c r="BOJ293" s="41"/>
      <c r="BOK293" s="41"/>
      <c r="BOL293" s="41"/>
      <c r="BOM293" s="41"/>
      <c r="BON293" s="41"/>
      <c r="BOO293" s="41"/>
      <c r="BOP293" s="41"/>
      <c r="BOQ293" s="41"/>
      <c r="BOR293" s="41"/>
      <c r="BOS293" s="41"/>
      <c r="BOT293" s="41"/>
      <c r="BOU293" s="41"/>
      <c r="BOV293" s="41"/>
      <c r="BOW293" s="41"/>
      <c r="BOX293" s="41"/>
      <c r="BOY293" s="41"/>
      <c r="BOZ293" s="41"/>
      <c r="BPA293" s="41"/>
      <c r="BPB293" s="41"/>
      <c r="BPC293" s="41"/>
      <c r="BPD293" s="41"/>
      <c r="BPE293" s="41"/>
      <c r="BPF293" s="41"/>
      <c r="BPG293" s="41"/>
      <c r="BPH293" s="41"/>
      <c r="BPI293" s="41"/>
      <c r="BPJ293" s="41"/>
      <c r="BPK293" s="41"/>
      <c r="BPL293" s="41"/>
      <c r="BPM293" s="41"/>
      <c r="BPN293" s="41"/>
      <c r="BPO293" s="41"/>
      <c r="BPP293" s="41"/>
      <c r="BPQ293" s="41"/>
      <c r="BPR293" s="41"/>
      <c r="BPS293" s="41"/>
      <c r="BPT293" s="41"/>
      <c r="BPU293" s="41"/>
      <c r="BPV293" s="41"/>
      <c r="BPW293" s="41"/>
      <c r="BPX293" s="41"/>
      <c r="BPY293" s="41"/>
      <c r="BPZ293" s="41"/>
      <c r="BQA293" s="41"/>
      <c r="BQB293" s="41"/>
      <c r="BQC293" s="41"/>
      <c r="BQD293" s="41"/>
      <c r="BQE293" s="41"/>
      <c r="BQF293" s="41"/>
      <c r="BQG293" s="41"/>
      <c r="BQH293" s="41"/>
      <c r="BQI293" s="41"/>
      <c r="BQJ293" s="41"/>
      <c r="BQK293" s="41"/>
      <c r="BQL293" s="41"/>
      <c r="BQM293" s="41"/>
      <c r="BQN293" s="41"/>
      <c r="BQO293" s="41"/>
      <c r="BQP293" s="41"/>
      <c r="BQQ293" s="41"/>
      <c r="BQR293" s="42"/>
      <c r="BQS293" s="41"/>
      <c r="BQT293" s="41"/>
      <c r="BQU293" s="41"/>
      <c r="BQV293" s="41"/>
      <c r="BQW293" s="41"/>
      <c r="BQX293" s="41"/>
      <c r="BQY293" s="41"/>
      <c r="BQZ293" s="41"/>
      <c r="BRA293" s="41"/>
      <c r="BRB293" s="41"/>
      <c r="BRC293" s="41"/>
      <c r="BRD293" s="41"/>
      <c r="BRE293" s="41"/>
      <c r="BRF293" s="41"/>
      <c r="BRG293" s="41"/>
      <c r="BRH293" s="41"/>
      <c r="BRI293" s="41"/>
      <c r="BRJ293" s="41"/>
      <c r="BRK293" s="41"/>
      <c r="BRL293" s="41"/>
      <c r="BRM293" s="41"/>
      <c r="BRN293" s="41"/>
      <c r="BRO293" s="41"/>
      <c r="BRP293" s="41"/>
      <c r="BRQ293" s="41"/>
      <c r="BRR293" s="41"/>
      <c r="BRS293" s="41"/>
      <c r="BRT293" s="41"/>
      <c r="BRU293" s="41"/>
      <c r="BRV293" s="41"/>
      <c r="BRW293" s="41"/>
      <c r="BRX293" s="41"/>
      <c r="BRY293" s="41"/>
      <c r="BRZ293" s="41"/>
      <c r="BSA293" s="41"/>
      <c r="BSB293" s="41"/>
      <c r="BSC293" s="41"/>
      <c r="BSD293" s="41"/>
      <c r="BSE293" s="41"/>
      <c r="BSF293" s="41"/>
      <c r="BSG293" s="41"/>
      <c r="BSH293" s="41"/>
      <c r="BSI293" s="41"/>
      <c r="BSJ293" s="41"/>
      <c r="BSK293" s="41"/>
      <c r="BSL293" s="41"/>
      <c r="BSM293" s="41"/>
      <c r="BSN293" s="41"/>
      <c r="BSO293" s="41"/>
      <c r="BSP293" s="41"/>
      <c r="BSQ293" s="41"/>
      <c r="BSR293" s="41"/>
      <c r="BSS293" s="41"/>
      <c r="BST293" s="41"/>
      <c r="BSU293" s="41"/>
      <c r="BSV293" s="41"/>
      <c r="BSW293" s="41"/>
      <c r="BSX293" s="41"/>
      <c r="BSY293" s="41"/>
      <c r="BSZ293" s="41"/>
      <c r="BTA293" s="41"/>
      <c r="BTB293" s="41"/>
      <c r="BTC293" s="41"/>
      <c r="BTD293" s="41"/>
      <c r="BTE293" s="41"/>
      <c r="BTF293" s="41"/>
      <c r="BTG293" s="41"/>
      <c r="BTH293" s="41"/>
      <c r="BTI293" s="41"/>
      <c r="BTJ293" s="41"/>
      <c r="BTK293" s="41"/>
      <c r="BTL293" s="41"/>
      <c r="BTM293" s="41"/>
      <c r="BTN293" s="41"/>
      <c r="BTO293" s="41"/>
      <c r="BTP293" s="41"/>
      <c r="BTQ293" s="41"/>
      <c r="BTR293" s="41"/>
      <c r="BTS293" s="41"/>
      <c r="BTT293" s="41"/>
      <c r="BTU293" s="41"/>
      <c r="BTV293" s="41"/>
      <c r="BTW293" s="41"/>
      <c r="BTX293" s="41"/>
      <c r="BTY293" s="41"/>
      <c r="BTZ293" s="41"/>
      <c r="BUA293" s="41"/>
      <c r="BUB293" s="41"/>
      <c r="BUC293" s="41"/>
      <c r="BUD293" s="41"/>
      <c r="BUE293" s="41"/>
      <c r="BUF293" s="41"/>
      <c r="BUG293" s="41"/>
      <c r="BUH293" s="41"/>
      <c r="BUI293" s="41"/>
      <c r="BUJ293" s="41"/>
      <c r="BUK293" s="41"/>
      <c r="BUL293" s="41"/>
      <c r="BUM293" s="41"/>
      <c r="BUN293" s="41"/>
      <c r="BUO293" s="41"/>
      <c r="BUP293" s="41"/>
      <c r="BUQ293" s="41"/>
      <c r="BUR293" s="41"/>
      <c r="BUS293" s="41"/>
      <c r="BUT293" s="41"/>
      <c r="BUU293" s="41"/>
      <c r="BUV293" s="41"/>
      <c r="BUW293" s="41"/>
      <c r="BUX293" s="41"/>
      <c r="BUY293" s="41"/>
      <c r="BUZ293" s="41"/>
      <c r="BVA293" s="41"/>
      <c r="BVB293" s="41"/>
      <c r="BVC293" s="41"/>
      <c r="BVD293" s="41"/>
      <c r="BVE293" s="41"/>
      <c r="BVF293" s="41"/>
      <c r="BVG293" s="41"/>
      <c r="BVH293" s="41"/>
      <c r="BVI293" s="41"/>
      <c r="BVJ293" s="41"/>
      <c r="BVK293" s="41"/>
      <c r="BVL293" s="41"/>
      <c r="BVM293" s="41"/>
      <c r="BVN293" s="41"/>
      <c r="BVO293" s="41"/>
      <c r="BVP293" s="41"/>
      <c r="BVQ293" s="41"/>
      <c r="BVR293" s="41"/>
      <c r="BVS293" s="41"/>
      <c r="BVT293" s="41"/>
      <c r="BVU293" s="41"/>
      <c r="BVV293" s="41"/>
      <c r="BVW293" s="41"/>
      <c r="BVX293" s="41"/>
      <c r="BVY293" s="41"/>
      <c r="BVZ293" s="41"/>
      <c r="BWA293" s="41"/>
      <c r="BWB293" s="41"/>
      <c r="BWC293" s="41"/>
      <c r="BWD293" s="41"/>
      <c r="BWE293" s="41"/>
      <c r="BWF293" s="41"/>
      <c r="BWG293" s="41"/>
      <c r="BWH293" s="41"/>
      <c r="BWI293" s="42"/>
      <c r="BWJ293" s="41"/>
      <c r="BWK293" s="41"/>
      <c r="BWL293" s="41"/>
      <c r="BWM293" s="41"/>
      <c r="BWN293" s="41"/>
      <c r="BWO293" s="41"/>
      <c r="BWP293" s="41"/>
      <c r="BWQ293" s="41"/>
      <c r="BWR293" s="41"/>
      <c r="BWS293" s="41"/>
      <c r="BWT293" s="41"/>
      <c r="BWU293" s="41"/>
      <c r="BWV293" s="41"/>
      <c r="BWW293" s="41"/>
      <c r="BWX293" s="41"/>
      <c r="BWY293" s="41"/>
      <c r="BWZ293" s="41"/>
      <c r="BXA293" s="41"/>
      <c r="BXB293" s="41"/>
      <c r="BXC293" s="41"/>
      <c r="BXD293" s="41"/>
      <c r="BXE293" s="41"/>
      <c r="BXF293" s="41"/>
      <c r="BXG293" s="41"/>
      <c r="BXH293" s="41"/>
      <c r="BXI293" s="41"/>
      <c r="BXJ293" s="41"/>
      <c r="BXK293" s="41"/>
      <c r="BXL293" s="41"/>
      <c r="BXM293" s="41"/>
      <c r="BXN293" s="41"/>
      <c r="BXO293" s="41"/>
      <c r="BXP293" s="41"/>
      <c r="BXQ293" s="41"/>
      <c r="BXR293" s="41"/>
      <c r="BXS293" s="41"/>
      <c r="BXT293" s="41"/>
      <c r="BXU293" s="41"/>
      <c r="BXV293" s="41"/>
      <c r="BXW293" s="41"/>
      <c r="BXX293" s="41"/>
      <c r="BXY293" s="41"/>
      <c r="BXZ293" s="41"/>
      <c r="BYA293" s="41"/>
      <c r="BYB293" s="41"/>
      <c r="BYC293" s="41"/>
      <c r="BYD293" s="41"/>
      <c r="BYE293" s="41"/>
      <c r="BYF293" s="41"/>
      <c r="BYG293" s="41"/>
      <c r="BYH293" s="41"/>
      <c r="BYI293" s="41"/>
      <c r="BYJ293" s="41"/>
      <c r="BYK293" s="41"/>
      <c r="BYL293" s="41"/>
      <c r="BYM293" s="41"/>
      <c r="BYN293" s="41"/>
      <c r="BYO293" s="41"/>
      <c r="BYP293" s="41"/>
      <c r="BYQ293" s="41"/>
      <c r="BYR293" s="41"/>
      <c r="BYS293" s="41"/>
      <c r="BYT293" s="41"/>
      <c r="BYU293" s="41"/>
      <c r="BYV293" s="41"/>
      <c r="BYW293" s="41"/>
      <c r="BYX293" s="41"/>
      <c r="BYY293" s="41"/>
      <c r="BYZ293" s="41"/>
      <c r="BZA293" s="41"/>
      <c r="BZB293" s="41"/>
      <c r="BZC293" s="41"/>
      <c r="BZD293" s="41"/>
      <c r="BZE293" s="41"/>
      <c r="BZF293" s="41"/>
      <c r="BZG293" s="41"/>
      <c r="BZH293" s="41"/>
      <c r="BZI293" s="41"/>
      <c r="BZJ293" s="41"/>
      <c r="BZK293" s="41"/>
      <c r="BZL293" s="41"/>
      <c r="BZM293" s="41"/>
      <c r="BZN293" s="41"/>
      <c r="BZO293" s="41"/>
      <c r="BZP293" s="41"/>
      <c r="BZQ293" s="41"/>
      <c r="BZR293" s="41"/>
      <c r="BZS293" s="41"/>
      <c r="BZT293" s="41"/>
      <c r="BZU293" s="41"/>
      <c r="BZV293" s="41"/>
      <c r="BZW293" s="41"/>
      <c r="BZX293" s="41"/>
      <c r="BZY293" s="41"/>
      <c r="BZZ293" s="41"/>
      <c r="CAA293" s="41"/>
      <c r="CAB293" s="41"/>
      <c r="CAC293" s="41"/>
      <c r="CAD293" s="41"/>
      <c r="CAE293" s="41"/>
      <c r="CAF293" s="41"/>
      <c r="CAG293" s="41"/>
      <c r="CAH293" s="41"/>
      <c r="CAI293" s="41"/>
      <c r="CAJ293" s="41"/>
      <c r="CAK293" s="41"/>
      <c r="CAL293" s="41"/>
      <c r="CAM293" s="41"/>
      <c r="CAN293" s="41"/>
      <c r="CAO293" s="41"/>
      <c r="CAP293" s="41"/>
      <c r="CAQ293" s="41"/>
      <c r="CAR293" s="41"/>
      <c r="CAS293" s="41"/>
      <c r="CAT293" s="41"/>
      <c r="CAU293" s="41"/>
      <c r="CAV293" s="41"/>
      <c r="CAW293" s="41"/>
      <c r="CAX293" s="41"/>
      <c r="CAY293" s="41"/>
      <c r="CAZ293" s="41"/>
      <c r="CBA293" s="41"/>
      <c r="CBB293" s="41"/>
      <c r="CBC293" s="41"/>
      <c r="CBD293" s="41"/>
      <c r="CBE293" s="41"/>
      <c r="CBF293" s="41"/>
      <c r="CBG293" s="41"/>
      <c r="CBH293" s="41"/>
      <c r="CBI293" s="41"/>
      <c r="CBJ293" s="41"/>
      <c r="CBK293" s="41"/>
      <c r="CBL293" s="41"/>
      <c r="CBM293" s="41"/>
      <c r="CBN293" s="41"/>
      <c r="CBO293" s="41"/>
      <c r="CBP293" s="41"/>
      <c r="CBQ293" s="41"/>
      <c r="CBR293" s="41"/>
      <c r="CBS293" s="41"/>
      <c r="CBT293" s="41"/>
      <c r="CBU293" s="41"/>
      <c r="CBV293" s="41"/>
      <c r="CBW293" s="41"/>
      <c r="CBX293" s="41"/>
      <c r="CBY293" s="41"/>
      <c r="CBZ293" s="42"/>
      <c r="CCA293" s="41"/>
      <c r="CCB293" s="41"/>
      <c r="CCC293" s="41"/>
      <c r="CCD293" s="41"/>
      <c r="CCE293" s="41"/>
      <c r="CCF293" s="41"/>
      <c r="CCG293" s="41"/>
      <c r="CCH293" s="41"/>
      <c r="CCI293" s="41"/>
      <c r="CCJ293" s="41"/>
      <c r="CCK293" s="41"/>
      <c r="CCL293" s="41"/>
      <c r="CCM293" s="41"/>
      <c r="CCN293" s="41"/>
      <c r="CCO293" s="41"/>
      <c r="CCP293" s="41"/>
      <c r="CCQ293" s="41"/>
      <c r="CCR293" s="41"/>
      <c r="CCS293" s="41"/>
      <c r="CCT293" s="41"/>
      <c r="CCU293" s="41"/>
      <c r="CCV293" s="41"/>
      <c r="CCW293" s="41"/>
      <c r="CCX293" s="41"/>
      <c r="CCY293" s="41"/>
      <c r="CCZ293" s="41"/>
      <c r="CDA293" s="41"/>
      <c r="CDB293" s="41"/>
      <c r="CDC293" s="41"/>
      <c r="CDD293" s="41"/>
      <c r="CDE293" s="41"/>
      <c r="CDF293" s="41"/>
      <c r="CDG293" s="41"/>
      <c r="CDH293" s="41"/>
      <c r="CDI293" s="41"/>
      <c r="CDJ293" s="41"/>
      <c r="CDK293" s="41"/>
      <c r="CDL293" s="41"/>
      <c r="CDM293" s="41"/>
      <c r="CDN293" s="41"/>
      <c r="CDO293" s="41"/>
      <c r="CDP293" s="41"/>
      <c r="CDQ293" s="41"/>
      <c r="CDR293" s="41"/>
      <c r="CDS293" s="41"/>
      <c r="CDT293" s="41"/>
      <c r="CDU293" s="41"/>
      <c r="CDV293" s="41"/>
      <c r="CDW293" s="41"/>
      <c r="CDX293" s="41"/>
      <c r="CDY293" s="41"/>
      <c r="CDZ293" s="41"/>
      <c r="CEA293" s="41"/>
      <c r="CEB293" s="41"/>
      <c r="CEC293" s="41"/>
      <c r="CED293" s="41"/>
      <c r="CEE293" s="41"/>
      <c r="CEF293" s="41"/>
      <c r="CEG293" s="41"/>
      <c r="CEH293" s="41"/>
      <c r="CEI293" s="41"/>
      <c r="CEJ293" s="41"/>
      <c r="CEK293" s="41"/>
      <c r="CEL293" s="41"/>
      <c r="CEM293" s="41"/>
      <c r="CEN293" s="41"/>
      <c r="CEO293" s="41"/>
      <c r="CEP293" s="41"/>
      <c r="CEQ293" s="41"/>
      <c r="CER293" s="41"/>
      <c r="CES293" s="41"/>
      <c r="CET293" s="41"/>
      <c r="CEU293" s="41"/>
      <c r="CEV293" s="41"/>
      <c r="CEW293" s="41"/>
      <c r="CEX293" s="41"/>
      <c r="CEY293" s="41"/>
      <c r="CEZ293" s="41"/>
      <c r="CFA293" s="41"/>
      <c r="CFB293" s="41"/>
      <c r="CFC293" s="41"/>
      <c r="CFD293" s="41"/>
      <c r="CFE293" s="41"/>
      <c r="CFF293" s="41"/>
      <c r="CFG293" s="41"/>
      <c r="CFH293" s="41"/>
      <c r="CFI293" s="41"/>
      <c r="CFJ293" s="41"/>
      <c r="CFK293" s="41"/>
      <c r="CFL293" s="41"/>
      <c r="CFM293" s="41"/>
      <c r="CFN293" s="41"/>
      <c r="CFO293" s="41"/>
      <c r="CFP293" s="41"/>
      <c r="CFQ293" s="41"/>
      <c r="CFR293" s="41"/>
      <c r="CFS293" s="41"/>
      <c r="CFT293" s="41"/>
      <c r="CFU293" s="41"/>
      <c r="CFV293" s="41"/>
      <c r="CFW293" s="41"/>
      <c r="CFX293" s="41"/>
      <c r="CFY293" s="41"/>
      <c r="CFZ293" s="41"/>
      <c r="CGA293" s="41"/>
      <c r="CGB293" s="41"/>
      <c r="CGC293" s="41"/>
      <c r="CGD293" s="41"/>
      <c r="CGE293" s="41"/>
      <c r="CGF293" s="41"/>
      <c r="CGG293" s="41"/>
      <c r="CGH293" s="41"/>
      <c r="CGI293" s="41"/>
      <c r="CGJ293" s="41"/>
      <c r="CGK293" s="41"/>
      <c r="CGL293" s="41"/>
      <c r="CGM293" s="41"/>
      <c r="CGN293" s="41"/>
      <c r="CGO293" s="41"/>
      <c r="CGP293" s="41"/>
      <c r="CGQ293" s="41"/>
      <c r="CGR293" s="41"/>
      <c r="CGS293" s="41"/>
      <c r="CGT293" s="41"/>
      <c r="CGU293" s="41"/>
      <c r="CGV293" s="41"/>
      <c r="CGW293" s="41"/>
      <c r="CGX293" s="41"/>
      <c r="CGY293" s="41"/>
      <c r="CGZ293" s="41"/>
      <c r="CHA293" s="41"/>
      <c r="CHB293" s="41"/>
      <c r="CHC293" s="41"/>
      <c r="CHD293" s="41"/>
      <c r="CHE293" s="41"/>
      <c r="CHF293" s="41"/>
      <c r="CHG293" s="41"/>
      <c r="CHH293" s="41"/>
      <c r="CHI293" s="41"/>
      <c r="CHJ293" s="41"/>
      <c r="CHK293" s="41"/>
      <c r="CHL293" s="41"/>
      <c r="CHM293" s="41"/>
      <c r="CHN293" s="41"/>
      <c r="CHO293" s="41"/>
      <c r="CHP293" s="41"/>
      <c r="CHQ293" s="42"/>
      <c r="CHR293" s="41"/>
      <c r="CHS293" s="41"/>
      <c r="CHT293" s="41"/>
      <c r="CHU293" s="41"/>
      <c r="CHV293" s="41"/>
      <c r="CHW293" s="41"/>
      <c r="CHX293" s="41"/>
      <c r="CHY293" s="41"/>
      <c r="CHZ293" s="41"/>
      <c r="CIA293" s="41"/>
      <c r="CIB293" s="41"/>
      <c r="CIC293" s="41"/>
      <c r="CID293" s="41"/>
      <c r="CIE293" s="41"/>
      <c r="CIF293" s="41"/>
      <c r="CIG293" s="41"/>
      <c r="CIH293" s="41"/>
      <c r="CII293" s="41"/>
      <c r="CIJ293" s="41"/>
      <c r="CIK293" s="41"/>
      <c r="CIL293" s="41"/>
      <c r="CIM293" s="41"/>
      <c r="CIN293" s="41"/>
      <c r="CIO293" s="41"/>
      <c r="CIP293" s="41"/>
      <c r="CIQ293" s="41"/>
      <c r="CIR293" s="41"/>
      <c r="CIS293" s="41"/>
      <c r="CIT293" s="41"/>
      <c r="CIU293" s="41"/>
      <c r="CIV293" s="41"/>
      <c r="CIW293" s="41"/>
      <c r="CIX293" s="41"/>
      <c r="CIY293" s="41"/>
      <c r="CIZ293" s="41"/>
      <c r="CJA293" s="41"/>
      <c r="CJB293" s="41"/>
      <c r="CJC293" s="41"/>
      <c r="CJD293" s="41"/>
      <c r="CJE293" s="41"/>
      <c r="CJF293" s="41"/>
      <c r="CJG293" s="41"/>
      <c r="CJH293" s="41"/>
      <c r="CJI293" s="41"/>
      <c r="CJJ293" s="41"/>
      <c r="CJK293" s="41"/>
      <c r="CJL293" s="41"/>
      <c r="CJM293" s="41"/>
      <c r="CJN293" s="41"/>
      <c r="CJO293" s="41"/>
      <c r="CJP293" s="41"/>
      <c r="CJQ293" s="41"/>
      <c r="CJR293" s="41"/>
      <c r="CJS293" s="41"/>
      <c r="CJT293" s="41"/>
      <c r="CJU293" s="41"/>
      <c r="CJV293" s="41"/>
      <c r="CJW293" s="41"/>
      <c r="CJX293" s="41"/>
      <c r="CJY293" s="41"/>
      <c r="CJZ293" s="41"/>
      <c r="CKA293" s="41"/>
      <c r="CKB293" s="41"/>
      <c r="CKC293" s="41"/>
      <c r="CKD293" s="41"/>
      <c r="CKE293" s="41"/>
      <c r="CKF293" s="41"/>
      <c r="CKG293" s="41"/>
      <c r="CKH293" s="41"/>
      <c r="CKI293" s="41"/>
      <c r="CKJ293" s="41"/>
      <c r="CKK293" s="41"/>
      <c r="CKL293" s="41"/>
      <c r="CKM293" s="41"/>
      <c r="CKN293" s="41"/>
      <c r="CKO293" s="41"/>
      <c r="CKP293" s="41"/>
      <c r="CKQ293" s="41"/>
      <c r="CKR293" s="41"/>
      <c r="CKS293" s="41"/>
      <c r="CKT293" s="41"/>
      <c r="CKU293" s="41"/>
      <c r="CKV293" s="41"/>
      <c r="CKW293" s="41"/>
      <c r="CKX293" s="41"/>
      <c r="CKY293" s="41"/>
      <c r="CKZ293" s="41"/>
      <c r="CLA293" s="41"/>
      <c r="CLB293" s="41"/>
      <c r="CLC293" s="41"/>
      <c r="CLD293" s="41"/>
      <c r="CLE293" s="41"/>
      <c r="CLF293" s="41"/>
      <c r="CLG293" s="41"/>
      <c r="CLH293" s="41"/>
      <c r="CLI293" s="41"/>
      <c r="CLJ293" s="41"/>
      <c r="CLK293" s="41"/>
      <c r="CLL293" s="41"/>
      <c r="CLM293" s="41"/>
      <c r="CLN293" s="41"/>
      <c r="CLO293" s="41"/>
      <c r="CLP293" s="41"/>
      <c r="CLQ293" s="41"/>
      <c r="CLR293" s="41"/>
      <c r="CLS293" s="41"/>
      <c r="CLT293" s="41"/>
      <c r="CLU293" s="41"/>
      <c r="CLV293" s="41"/>
      <c r="CLW293" s="41"/>
      <c r="CLX293" s="41"/>
      <c r="CLY293" s="41"/>
      <c r="CLZ293" s="41"/>
      <c r="CMA293" s="41"/>
      <c r="CMB293" s="41"/>
      <c r="CMC293" s="41"/>
      <c r="CMD293" s="41"/>
      <c r="CME293" s="41"/>
      <c r="CMF293" s="41"/>
      <c r="CMG293" s="41"/>
      <c r="CMH293" s="41"/>
      <c r="CMI293" s="41"/>
      <c r="CMJ293" s="41"/>
      <c r="CMK293" s="41"/>
      <c r="CML293" s="41"/>
      <c r="CMM293" s="41"/>
      <c r="CMN293" s="41"/>
      <c r="CMO293" s="41"/>
      <c r="CMP293" s="41"/>
      <c r="CMQ293" s="41"/>
      <c r="CMR293" s="41"/>
      <c r="CMS293" s="41"/>
      <c r="CMT293" s="41"/>
      <c r="CMU293" s="41"/>
      <c r="CMV293" s="41"/>
      <c r="CMW293" s="41"/>
      <c r="CMX293" s="41"/>
      <c r="CMY293" s="41"/>
      <c r="CMZ293" s="41"/>
      <c r="CNA293" s="41"/>
      <c r="CNB293" s="41"/>
      <c r="CNC293" s="41"/>
      <c r="CND293" s="41"/>
      <c r="CNE293" s="41"/>
      <c r="CNF293" s="41"/>
      <c r="CNG293" s="41"/>
      <c r="CNH293" s="42"/>
      <c r="CNI293" s="41"/>
      <c r="CNJ293" s="41"/>
      <c r="CNK293" s="41"/>
      <c r="CNL293" s="41"/>
      <c r="CNM293" s="41"/>
      <c r="CNN293" s="41"/>
      <c r="CNO293" s="41"/>
      <c r="CNP293" s="41"/>
      <c r="CNQ293" s="41"/>
      <c r="CNR293" s="41"/>
      <c r="CNS293" s="41"/>
      <c r="CNT293" s="41"/>
      <c r="CNU293" s="41"/>
      <c r="CNV293" s="41"/>
      <c r="CNW293" s="41"/>
      <c r="CNX293" s="41"/>
      <c r="CNY293" s="41"/>
      <c r="CNZ293" s="41"/>
      <c r="COA293" s="41"/>
      <c r="COB293" s="41"/>
      <c r="COC293" s="41"/>
      <c r="COD293" s="41"/>
      <c r="COE293" s="41"/>
      <c r="COF293" s="41"/>
      <c r="COG293" s="41"/>
      <c r="COH293" s="41"/>
      <c r="COI293" s="41"/>
      <c r="COJ293" s="41"/>
      <c r="COK293" s="41"/>
      <c r="COL293" s="41"/>
      <c r="COM293" s="41"/>
      <c r="CON293" s="41"/>
      <c r="COO293" s="41"/>
      <c r="COP293" s="41"/>
      <c r="COQ293" s="41"/>
      <c r="COR293" s="41"/>
      <c r="COS293" s="41"/>
      <c r="COT293" s="41"/>
      <c r="COU293" s="41"/>
      <c r="COV293" s="41"/>
      <c r="COW293" s="41"/>
      <c r="COX293" s="41"/>
      <c r="COY293" s="41"/>
      <c r="COZ293" s="41"/>
      <c r="CPA293" s="41"/>
      <c r="CPB293" s="41"/>
      <c r="CPC293" s="41"/>
      <c r="CPD293" s="41"/>
      <c r="CPE293" s="41"/>
      <c r="CPF293" s="41"/>
      <c r="CPG293" s="41"/>
      <c r="CPH293" s="41"/>
      <c r="CPI293" s="41"/>
      <c r="CPJ293" s="41"/>
      <c r="CPK293" s="41"/>
      <c r="CPL293" s="41"/>
      <c r="CPM293" s="41"/>
      <c r="CPN293" s="41"/>
      <c r="CPO293" s="41"/>
      <c r="CPP293" s="41"/>
      <c r="CPQ293" s="41"/>
      <c r="CPR293" s="41"/>
      <c r="CPS293" s="41"/>
      <c r="CPT293" s="41"/>
      <c r="CPU293" s="41"/>
      <c r="CPV293" s="41"/>
      <c r="CPW293" s="41"/>
      <c r="CPX293" s="41"/>
      <c r="CPY293" s="41"/>
      <c r="CPZ293" s="41"/>
      <c r="CQA293" s="41"/>
      <c r="CQB293" s="41"/>
      <c r="CQC293" s="41"/>
      <c r="CQD293" s="41"/>
      <c r="CQE293" s="41"/>
      <c r="CQF293" s="41"/>
      <c r="CQG293" s="41"/>
      <c r="CQH293" s="41"/>
      <c r="CQI293" s="41"/>
      <c r="CQJ293" s="41"/>
      <c r="CQK293" s="41"/>
      <c r="CQL293" s="41"/>
      <c r="CQM293" s="41"/>
      <c r="CQN293" s="41"/>
      <c r="CQO293" s="41"/>
      <c r="CQP293" s="41"/>
      <c r="CQQ293" s="41"/>
      <c r="CQR293" s="41"/>
      <c r="CQS293" s="41"/>
      <c r="CQT293" s="41"/>
      <c r="CQU293" s="41"/>
      <c r="CQV293" s="41"/>
      <c r="CQW293" s="41"/>
      <c r="CQX293" s="41"/>
      <c r="CQY293" s="41"/>
      <c r="CQZ293" s="41"/>
      <c r="CRA293" s="41"/>
      <c r="CRB293" s="41"/>
      <c r="CRC293" s="41"/>
      <c r="CRD293" s="41"/>
      <c r="CRE293" s="41"/>
      <c r="CRF293" s="41"/>
      <c r="CRG293" s="41"/>
      <c r="CRH293" s="41"/>
      <c r="CRI293" s="41"/>
      <c r="CRJ293" s="41"/>
      <c r="CRK293" s="41"/>
      <c r="CRL293" s="41"/>
      <c r="CRM293" s="41"/>
      <c r="CRN293" s="41"/>
      <c r="CRO293" s="41"/>
      <c r="CRP293" s="41"/>
      <c r="CRQ293" s="41"/>
      <c r="CRR293" s="41"/>
      <c r="CRS293" s="41"/>
      <c r="CRT293" s="41"/>
      <c r="CRU293" s="41"/>
      <c r="CRV293" s="41"/>
      <c r="CRW293" s="41"/>
      <c r="CRX293" s="41"/>
      <c r="CRY293" s="41"/>
      <c r="CRZ293" s="41"/>
      <c r="CSA293" s="41"/>
      <c r="CSB293" s="41"/>
      <c r="CSC293" s="41"/>
      <c r="CSD293" s="41"/>
      <c r="CSE293" s="41"/>
      <c r="CSF293" s="41"/>
      <c r="CSG293" s="41"/>
      <c r="CSH293" s="41"/>
      <c r="CSI293" s="41"/>
      <c r="CSJ293" s="41"/>
      <c r="CSK293" s="41"/>
      <c r="CSL293" s="41"/>
      <c r="CSM293" s="41"/>
      <c r="CSN293" s="41"/>
      <c r="CSO293" s="41"/>
      <c r="CSP293" s="41"/>
      <c r="CSQ293" s="41"/>
      <c r="CSR293" s="41"/>
      <c r="CSS293" s="41"/>
      <c r="CST293" s="41"/>
      <c r="CSU293" s="41"/>
      <c r="CSV293" s="41"/>
      <c r="CSW293" s="41"/>
      <c r="CSX293" s="41"/>
      <c r="CSY293" s="42"/>
      <c r="CSZ293" s="41"/>
      <c r="CTA293" s="41"/>
      <c r="CTB293" s="41"/>
      <c r="CTC293" s="41"/>
      <c r="CTD293" s="41"/>
      <c r="CTE293" s="41"/>
      <c r="CTF293" s="41"/>
      <c r="CTG293" s="41"/>
      <c r="CTH293" s="41"/>
      <c r="CTI293" s="41"/>
      <c r="CTJ293" s="41"/>
      <c r="CTK293" s="41"/>
      <c r="CTL293" s="41"/>
      <c r="CTM293" s="41"/>
      <c r="CTN293" s="41"/>
      <c r="CTO293" s="41"/>
      <c r="CTP293" s="41"/>
      <c r="CTQ293" s="41"/>
      <c r="CTR293" s="41"/>
      <c r="CTS293" s="41"/>
      <c r="CTT293" s="41"/>
      <c r="CTU293" s="41"/>
      <c r="CTV293" s="41"/>
      <c r="CTW293" s="41"/>
      <c r="CTX293" s="41"/>
      <c r="CTY293" s="41"/>
      <c r="CTZ293" s="41"/>
      <c r="CUA293" s="41"/>
      <c r="CUB293" s="41"/>
      <c r="CUC293" s="41"/>
      <c r="CUD293" s="41"/>
      <c r="CUE293" s="41"/>
      <c r="CUF293" s="41"/>
      <c r="CUG293" s="41"/>
      <c r="CUH293" s="41"/>
      <c r="CUI293" s="41"/>
      <c r="CUJ293" s="41"/>
      <c r="CUK293" s="41"/>
      <c r="CUL293" s="41"/>
      <c r="CUM293" s="41"/>
      <c r="CUN293" s="41"/>
      <c r="CUO293" s="41"/>
      <c r="CUP293" s="41"/>
      <c r="CUQ293" s="41"/>
      <c r="CUR293" s="41"/>
      <c r="CUS293" s="41"/>
      <c r="CUT293" s="41"/>
      <c r="CUU293" s="41"/>
      <c r="CUV293" s="41"/>
      <c r="CUW293" s="41"/>
      <c r="CUX293" s="41"/>
      <c r="CUY293" s="41"/>
      <c r="CUZ293" s="41"/>
      <c r="CVA293" s="41"/>
      <c r="CVB293" s="41"/>
      <c r="CVC293" s="41"/>
      <c r="CVD293" s="41"/>
      <c r="CVE293" s="41"/>
      <c r="CVF293" s="41"/>
      <c r="CVG293" s="41"/>
      <c r="CVH293" s="41"/>
      <c r="CVI293" s="41"/>
      <c r="CVJ293" s="41"/>
      <c r="CVK293" s="41"/>
      <c r="CVL293" s="41"/>
      <c r="CVM293" s="41"/>
      <c r="CVN293" s="41"/>
      <c r="CVO293" s="41"/>
      <c r="CVP293" s="41"/>
      <c r="CVQ293" s="41"/>
      <c r="CVR293" s="41"/>
      <c r="CVS293" s="41"/>
      <c r="CVT293" s="41"/>
      <c r="CVU293" s="41"/>
      <c r="CVV293" s="41"/>
      <c r="CVW293" s="41"/>
      <c r="CVX293" s="41"/>
      <c r="CVY293" s="41"/>
      <c r="CVZ293" s="41"/>
      <c r="CWA293" s="41"/>
      <c r="CWB293" s="41"/>
      <c r="CWC293" s="41"/>
      <c r="CWD293" s="41"/>
      <c r="CWE293" s="41"/>
      <c r="CWF293" s="41"/>
      <c r="CWG293" s="41"/>
      <c r="CWH293" s="41"/>
      <c r="CWI293" s="41"/>
      <c r="CWJ293" s="41"/>
      <c r="CWK293" s="41"/>
      <c r="CWL293" s="41"/>
      <c r="CWM293" s="41"/>
      <c r="CWN293" s="41"/>
      <c r="CWO293" s="41"/>
      <c r="CWP293" s="41"/>
      <c r="CWQ293" s="41"/>
      <c r="CWR293" s="41"/>
      <c r="CWS293" s="41"/>
      <c r="CWT293" s="41"/>
      <c r="CWU293" s="41"/>
      <c r="CWV293" s="41"/>
      <c r="CWW293" s="41"/>
      <c r="CWX293" s="41"/>
      <c r="CWY293" s="41"/>
      <c r="CWZ293" s="41"/>
      <c r="CXA293" s="41"/>
      <c r="CXB293" s="41"/>
      <c r="CXC293" s="41"/>
      <c r="CXD293" s="41"/>
      <c r="CXE293" s="41"/>
      <c r="CXF293" s="41"/>
      <c r="CXG293" s="41"/>
      <c r="CXH293" s="41"/>
      <c r="CXI293" s="41"/>
      <c r="CXJ293" s="41"/>
      <c r="CXK293" s="41"/>
      <c r="CXL293" s="41"/>
      <c r="CXM293" s="41"/>
      <c r="CXN293" s="41"/>
      <c r="CXO293" s="41"/>
      <c r="CXP293" s="41"/>
      <c r="CXQ293" s="41"/>
      <c r="CXR293" s="41"/>
      <c r="CXS293" s="41"/>
      <c r="CXT293" s="41"/>
      <c r="CXU293" s="41"/>
      <c r="CXV293" s="41"/>
      <c r="CXW293" s="41"/>
      <c r="CXX293" s="41"/>
      <c r="CXY293" s="41"/>
      <c r="CXZ293" s="41"/>
      <c r="CYA293" s="41"/>
      <c r="CYB293" s="41"/>
      <c r="CYC293" s="41"/>
      <c r="CYD293" s="41"/>
      <c r="CYE293" s="41"/>
      <c r="CYF293" s="41"/>
      <c r="CYG293" s="41"/>
      <c r="CYH293" s="41"/>
      <c r="CYI293" s="41"/>
      <c r="CYJ293" s="41"/>
      <c r="CYK293" s="41"/>
      <c r="CYL293" s="41"/>
      <c r="CYM293" s="41"/>
      <c r="CYN293" s="41"/>
      <c r="CYO293" s="41"/>
      <c r="CYP293" s="42"/>
      <c r="CYQ293" s="41"/>
      <c r="CYR293" s="41"/>
      <c r="CYS293" s="41"/>
      <c r="CYT293" s="41"/>
      <c r="CYU293" s="41"/>
      <c r="CYV293" s="41"/>
      <c r="CYW293" s="41"/>
      <c r="CYX293" s="41"/>
      <c r="CYY293" s="41"/>
      <c r="CYZ293" s="41"/>
      <c r="CZA293" s="41"/>
      <c r="CZB293" s="41"/>
      <c r="CZC293" s="41"/>
      <c r="CZD293" s="41"/>
      <c r="CZE293" s="41"/>
      <c r="CZF293" s="41"/>
      <c r="CZG293" s="41"/>
      <c r="CZH293" s="41"/>
      <c r="CZI293" s="41"/>
      <c r="CZJ293" s="41"/>
      <c r="CZK293" s="41"/>
      <c r="CZL293" s="41"/>
      <c r="CZM293" s="41"/>
      <c r="CZN293" s="41"/>
      <c r="CZO293" s="41"/>
      <c r="CZP293" s="41"/>
      <c r="CZQ293" s="41"/>
      <c r="CZR293" s="41"/>
      <c r="CZS293" s="41"/>
      <c r="CZT293" s="41"/>
      <c r="CZU293" s="41"/>
      <c r="CZV293" s="41"/>
      <c r="CZW293" s="41"/>
      <c r="CZX293" s="41"/>
      <c r="CZY293" s="41"/>
      <c r="CZZ293" s="41"/>
      <c r="DAA293" s="41"/>
      <c r="DAB293" s="41"/>
      <c r="DAC293" s="41"/>
      <c r="DAD293" s="41"/>
      <c r="DAE293" s="41"/>
      <c r="DAF293" s="41"/>
      <c r="DAG293" s="41"/>
      <c r="DAH293" s="41"/>
      <c r="DAI293" s="41"/>
      <c r="DAJ293" s="41"/>
      <c r="DAK293" s="41"/>
      <c r="DAL293" s="41"/>
      <c r="DAM293" s="41"/>
      <c r="DAN293" s="41"/>
      <c r="DAO293" s="41"/>
      <c r="DAP293" s="41"/>
      <c r="DAQ293" s="41"/>
      <c r="DAR293" s="41"/>
      <c r="DAS293" s="41"/>
      <c r="DAT293" s="41"/>
      <c r="DAU293" s="41"/>
      <c r="DAV293" s="41"/>
      <c r="DAW293" s="41"/>
      <c r="DAX293" s="41"/>
      <c r="DAY293" s="41"/>
      <c r="DAZ293" s="41"/>
      <c r="DBA293" s="41"/>
      <c r="DBB293" s="41"/>
      <c r="DBC293" s="41"/>
      <c r="DBD293" s="41"/>
      <c r="DBE293" s="41"/>
      <c r="DBF293" s="41"/>
      <c r="DBG293" s="41"/>
      <c r="DBH293" s="41"/>
      <c r="DBI293" s="41"/>
      <c r="DBJ293" s="41"/>
      <c r="DBK293" s="41"/>
      <c r="DBL293" s="41"/>
      <c r="DBM293" s="41"/>
      <c r="DBN293" s="41"/>
      <c r="DBO293" s="41"/>
      <c r="DBP293" s="41"/>
      <c r="DBQ293" s="41"/>
      <c r="DBR293" s="41"/>
      <c r="DBS293" s="41"/>
      <c r="DBT293" s="41"/>
      <c r="DBU293" s="41"/>
      <c r="DBV293" s="41"/>
      <c r="DBW293" s="41"/>
      <c r="DBX293" s="41"/>
      <c r="DBY293" s="41"/>
      <c r="DBZ293" s="41"/>
      <c r="DCA293" s="41"/>
      <c r="DCB293" s="41"/>
      <c r="DCC293" s="41"/>
      <c r="DCD293" s="41"/>
      <c r="DCE293" s="41"/>
      <c r="DCF293" s="41"/>
      <c r="DCG293" s="41"/>
      <c r="DCH293" s="41"/>
      <c r="DCI293" s="41"/>
      <c r="DCJ293" s="41"/>
      <c r="DCK293" s="41"/>
      <c r="DCL293" s="41"/>
      <c r="DCM293" s="41"/>
      <c r="DCN293" s="41"/>
      <c r="DCO293" s="41"/>
      <c r="DCP293" s="41"/>
      <c r="DCQ293" s="41"/>
      <c r="DCR293" s="41"/>
      <c r="DCS293" s="41"/>
      <c r="DCT293" s="41"/>
      <c r="DCU293" s="41"/>
      <c r="DCV293" s="41"/>
      <c r="DCW293" s="41"/>
      <c r="DCX293" s="41"/>
      <c r="DCY293" s="41"/>
      <c r="DCZ293" s="41"/>
      <c r="DDA293" s="41"/>
      <c r="DDB293" s="41"/>
      <c r="DDC293" s="41"/>
      <c r="DDD293" s="41"/>
      <c r="DDE293" s="41"/>
      <c r="DDF293" s="41"/>
      <c r="DDG293" s="41"/>
      <c r="DDH293" s="41"/>
      <c r="DDI293" s="41"/>
      <c r="DDJ293" s="41"/>
      <c r="DDK293" s="41"/>
      <c r="DDL293" s="41"/>
      <c r="DDM293" s="41"/>
      <c r="DDN293" s="41"/>
      <c r="DDO293" s="41"/>
      <c r="DDP293" s="41"/>
      <c r="DDQ293" s="41"/>
      <c r="DDR293" s="41"/>
      <c r="DDS293" s="41"/>
      <c r="DDT293" s="41"/>
      <c r="DDU293" s="41"/>
      <c r="DDV293" s="41"/>
      <c r="DDW293" s="41"/>
      <c r="DDX293" s="41"/>
      <c r="DDY293" s="41"/>
      <c r="DDZ293" s="41"/>
      <c r="DEA293" s="41"/>
      <c r="DEB293" s="41"/>
      <c r="DEC293" s="41"/>
      <c r="DED293" s="41"/>
      <c r="DEE293" s="41"/>
      <c r="DEF293" s="41"/>
      <c r="DEG293" s="42"/>
      <c r="DEH293" s="41"/>
      <c r="DEI293" s="41"/>
      <c r="DEJ293" s="41"/>
      <c r="DEK293" s="41"/>
      <c r="DEL293" s="41"/>
      <c r="DEM293" s="41"/>
      <c r="DEN293" s="41"/>
      <c r="DEO293" s="41"/>
      <c r="DEP293" s="41"/>
      <c r="DEQ293" s="41"/>
      <c r="DER293" s="41"/>
      <c r="DES293" s="41"/>
      <c r="DET293" s="41"/>
      <c r="DEU293" s="41"/>
      <c r="DEV293" s="41"/>
      <c r="DEW293" s="41"/>
      <c r="DEX293" s="41"/>
      <c r="DEY293" s="41"/>
      <c r="DEZ293" s="41"/>
      <c r="DFA293" s="41"/>
      <c r="DFB293" s="41"/>
      <c r="DFC293" s="41"/>
      <c r="DFD293" s="41"/>
      <c r="DFE293" s="41"/>
      <c r="DFF293" s="41"/>
      <c r="DFG293" s="41"/>
      <c r="DFH293" s="41"/>
      <c r="DFI293" s="41"/>
      <c r="DFJ293" s="41"/>
      <c r="DFK293" s="41"/>
      <c r="DFL293" s="41"/>
      <c r="DFM293" s="41"/>
      <c r="DFN293" s="41"/>
      <c r="DFO293" s="41"/>
      <c r="DFP293" s="41"/>
      <c r="DFQ293" s="41"/>
      <c r="DFR293" s="41"/>
      <c r="DFS293" s="41"/>
      <c r="DFT293" s="41"/>
      <c r="DFU293" s="41"/>
      <c r="DFV293" s="41"/>
      <c r="DFW293" s="41"/>
      <c r="DFX293" s="41"/>
      <c r="DFY293" s="41"/>
      <c r="DFZ293" s="41"/>
      <c r="DGA293" s="41"/>
      <c r="DGB293" s="41"/>
      <c r="DGC293" s="41"/>
      <c r="DGD293" s="41"/>
      <c r="DGE293" s="41"/>
      <c r="DGF293" s="41"/>
      <c r="DGG293" s="41"/>
      <c r="DGH293" s="41"/>
      <c r="DGI293" s="41"/>
      <c r="DGJ293" s="41"/>
      <c r="DGK293" s="41"/>
      <c r="DGL293" s="41"/>
      <c r="DGM293" s="41"/>
      <c r="DGN293" s="41"/>
      <c r="DGO293" s="41"/>
      <c r="DGP293" s="41"/>
      <c r="DGQ293" s="41"/>
      <c r="DGR293" s="41"/>
      <c r="DGS293" s="41"/>
      <c r="DGT293" s="41"/>
      <c r="DGU293" s="41"/>
      <c r="DGV293" s="41"/>
      <c r="DGW293" s="41"/>
      <c r="DGX293" s="41"/>
      <c r="DGY293" s="41"/>
      <c r="DGZ293" s="41"/>
      <c r="DHA293" s="41"/>
      <c r="DHB293" s="41"/>
      <c r="DHC293" s="41"/>
      <c r="DHD293" s="41"/>
      <c r="DHE293" s="41"/>
      <c r="DHF293" s="41"/>
      <c r="DHG293" s="41"/>
      <c r="DHH293" s="41"/>
      <c r="DHI293" s="41"/>
      <c r="DHJ293" s="41"/>
      <c r="DHK293" s="41"/>
      <c r="DHL293" s="41"/>
      <c r="DHM293" s="41"/>
      <c r="DHN293" s="41"/>
      <c r="DHO293" s="41"/>
      <c r="DHP293" s="41"/>
      <c r="DHQ293" s="41"/>
      <c r="DHR293" s="41"/>
      <c r="DHS293" s="41"/>
      <c r="DHT293" s="41"/>
      <c r="DHU293" s="41"/>
      <c r="DHV293" s="41"/>
      <c r="DHW293" s="41"/>
      <c r="DHX293" s="41"/>
      <c r="DHY293" s="41"/>
      <c r="DHZ293" s="41"/>
      <c r="DIA293" s="41"/>
      <c r="DIB293" s="41"/>
      <c r="DIC293" s="41"/>
      <c r="DID293" s="41"/>
      <c r="DIE293" s="41"/>
      <c r="DIF293" s="41"/>
      <c r="DIG293" s="41"/>
      <c r="DIH293" s="41"/>
      <c r="DII293" s="41"/>
      <c r="DIJ293" s="41"/>
      <c r="DIK293" s="41"/>
      <c r="DIL293" s="41"/>
      <c r="DIM293" s="41"/>
      <c r="DIN293" s="41"/>
      <c r="DIO293" s="41"/>
      <c r="DIP293" s="41"/>
      <c r="DIQ293" s="41"/>
      <c r="DIR293" s="41"/>
      <c r="DIS293" s="41"/>
      <c r="DIT293" s="41"/>
      <c r="DIU293" s="41"/>
      <c r="DIV293" s="41"/>
      <c r="DIW293" s="41"/>
      <c r="DIX293" s="41"/>
      <c r="DIY293" s="41"/>
      <c r="DIZ293" s="41"/>
      <c r="DJA293" s="41"/>
      <c r="DJB293" s="41"/>
      <c r="DJC293" s="41"/>
      <c r="DJD293" s="41"/>
      <c r="DJE293" s="41"/>
      <c r="DJF293" s="41"/>
      <c r="DJG293" s="41"/>
      <c r="DJH293" s="41"/>
      <c r="DJI293" s="41"/>
      <c r="DJJ293" s="41"/>
      <c r="DJK293" s="41"/>
      <c r="DJL293" s="41"/>
      <c r="DJM293" s="41"/>
      <c r="DJN293" s="41"/>
      <c r="DJO293" s="41"/>
      <c r="DJP293" s="41"/>
      <c r="DJQ293" s="41"/>
      <c r="DJR293" s="41"/>
      <c r="DJS293" s="41"/>
      <c r="DJT293" s="41"/>
      <c r="DJU293" s="41"/>
      <c r="DJV293" s="41"/>
      <c r="DJW293" s="41"/>
      <c r="DJX293" s="42"/>
      <c r="DJY293" s="41"/>
      <c r="DJZ293" s="41"/>
      <c r="DKA293" s="41"/>
      <c r="DKB293" s="41"/>
      <c r="DKC293" s="41"/>
      <c r="DKD293" s="41"/>
      <c r="DKE293" s="41"/>
      <c r="DKF293" s="41"/>
      <c r="DKG293" s="41"/>
      <c r="DKH293" s="41"/>
      <c r="DKI293" s="41"/>
      <c r="DKJ293" s="41"/>
      <c r="DKK293" s="41"/>
      <c r="DKL293" s="41"/>
      <c r="DKM293" s="41"/>
      <c r="DKN293" s="41"/>
      <c r="DKO293" s="41"/>
      <c r="DKP293" s="41"/>
      <c r="DKQ293" s="41"/>
      <c r="DKR293" s="41"/>
      <c r="DKS293" s="41"/>
      <c r="DKT293" s="41"/>
      <c r="DKU293" s="41"/>
      <c r="DKV293" s="41"/>
      <c r="DKW293" s="41"/>
      <c r="DKX293" s="41"/>
      <c r="DKY293" s="41"/>
      <c r="DKZ293" s="41"/>
      <c r="DLA293" s="41"/>
      <c r="DLB293" s="41"/>
      <c r="DLC293" s="41"/>
      <c r="DLD293" s="41"/>
      <c r="DLE293" s="41"/>
      <c r="DLF293" s="41"/>
      <c r="DLG293" s="41"/>
      <c r="DLH293" s="41"/>
      <c r="DLI293" s="41"/>
      <c r="DLJ293" s="41"/>
      <c r="DLK293" s="41"/>
      <c r="DLL293" s="41"/>
      <c r="DLM293" s="41"/>
      <c r="DLN293" s="41"/>
      <c r="DLO293" s="41"/>
      <c r="DLP293" s="41"/>
      <c r="DLQ293" s="41"/>
      <c r="DLR293" s="41"/>
      <c r="DLS293" s="41"/>
      <c r="DLT293" s="41"/>
      <c r="DLU293" s="41"/>
      <c r="DLV293" s="41"/>
      <c r="DLW293" s="41"/>
      <c r="DLX293" s="41"/>
      <c r="DLY293" s="41"/>
      <c r="DLZ293" s="41"/>
      <c r="DMA293" s="41"/>
      <c r="DMB293" s="41"/>
      <c r="DMC293" s="41"/>
      <c r="DMD293" s="41"/>
      <c r="DME293" s="41"/>
      <c r="DMF293" s="41"/>
      <c r="DMG293" s="41"/>
      <c r="DMH293" s="41"/>
      <c r="DMI293" s="41"/>
      <c r="DMJ293" s="41"/>
      <c r="DMK293" s="41"/>
      <c r="DML293" s="41"/>
      <c r="DMM293" s="41"/>
      <c r="DMN293" s="41"/>
      <c r="DMO293" s="41"/>
      <c r="DMP293" s="41"/>
      <c r="DMQ293" s="41"/>
      <c r="DMR293" s="41"/>
      <c r="DMS293" s="41"/>
      <c r="DMT293" s="41"/>
      <c r="DMU293" s="41"/>
      <c r="DMV293" s="41"/>
      <c r="DMW293" s="41"/>
      <c r="DMX293" s="41"/>
      <c r="DMY293" s="41"/>
      <c r="DMZ293" s="41"/>
      <c r="DNA293" s="41"/>
      <c r="DNB293" s="41"/>
      <c r="DNC293" s="41"/>
      <c r="DND293" s="41"/>
      <c r="DNE293" s="41"/>
      <c r="DNF293" s="41"/>
      <c r="DNG293" s="41"/>
      <c r="DNH293" s="41"/>
      <c r="DNI293" s="41"/>
      <c r="DNJ293" s="41"/>
      <c r="DNK293" s="41"/>
      <c r="DNL293" s="41"/>
      <c r="DNM293" s="41"/>
      <c r="DNN293" s="41"/>
      <c r="DNO293" s="41"/>
      <c r="DNP293" s="41"/>
      <c r="DNQ293" s="41"/>
      <c r="DNR293" s="41"/>
      <c r="DNS293" s="41"/>
      <c r="DNT293" s="41"/>
      <c r="DNU293" s="41"/>
      <c r="DNV293" s="41"/>
      <c r="DNW293" s="41"/>
      <c r="DNX293" s="41"/>
      <c r="DNY293" s="41"/>
      <c r="DNZ293" s="41"/>
      <c r="DOA293" s="41"/>
      <c r="DOB293" s="41"/>
      <c r="DOC293" s="41"/>
      <c r="DOD293" s="41"/>
      <c r="DOE293" s="41"/>
      <c r="DOF293" s="41"/>
      <c r="DOG293" s="41"/>
      <c r="DOH293" s="41"/>
      <c r="DOI293" s="41"/>
      <c r="DOJ293" s="41"/>
      <c r="DOK293" s="41"/>
      <c r="DOL293" s="41"/>
      <c r="DOM293" s="41"/>
      <c r="DON293" s="41"/>
      <c r="DOO293" s="41"/>
      <c r="DOP293" s="41"/>
      <c r="DOQ293" s="41"/>
      <c r="DOR293" s="41"/>
      <c r="DOS293" s="41"/>
      <c r="DOT293" s="41"/>
      <c r="DOU293" s="41"/>
      <c r="DOV293" s="41"/>
      <c r="DOW293" s="41"/>
      <c r="DOX293" s="41"/>
      <c r="DOY293" s="41"/>
      <c r="DOZ293" s="41"/>
      <c r="DPA293" s="41"/>
      <c r="DPB293" s="41"/>
      <c r="DPC293" s="41"/>
      <c r="DPD293" s="41"/>
      <c r="DPE293" s="41"/>
      <c r="DPF293" s="41"/>
      <c r="DPG293" s="41"/>
      <c r="DPH293" s="41"/>
      <c r="DPI293" s="41"/>
      <c r="DPJ293" s="41"/>
      <c r="DPK293" s="41"/>
      <c r="DPL293" s="41"/>
      <c r="DPM293" s="41"/>
      <c r="DPN293" s="41"/>
      <c r="DPO293" s="42"/>
      <c r="DPP293" s="41"/>
      <c r="DPQ293" s="41"/>
      <c r="DPR293" s="41"/>
      <c r="DPS293" s="41"/>
      <c r="DPT293" s="41"/>
      <c r="DPU293" s="41"/>
      <c r="DPV293" s="41"/>
      <c r="DPW293" s="41"/>
      <c r="DPX293" s="41"/>
      <c r="DPY293" s="41"/>
      <c r="DPZ293" s="41"/>
      <c r="DQA293" s="41"/>
      <c r="DQB293" s="41"/>
      <c r="DQC293" s="41"/>
      <c r="DQD293" s="41"/>
      <c r="DQE293" s="41"/>
      <c r="DQF293" s="41"/>
      <c r="DQG293" s="41"/>
      <c r="DQH293" s="41"/>
      <c r="DQI293" s="41"/>
      <c r="DQJ293" s="41"/>
      <c r="DQK293" s="41"/>
      <c r="DQL293" s="41"/>
      <c r="DQM293" s="41"/>
      <c r="DQN293" s="41"/>
      <c r="DQO293" s="41"/>
      <c r="DQP293" s="41"/>
      <c r="DQQ293" s="41"/>
      <c r="DQR293" s="41"/>
      <c r="DQS293" s="41"/>
      <c r="DQT293" s="41"/>
      <c r="DQU293" s="41"/>
      <c r="DQV293" s="41"/>
      <c r="DQW293" s="41"/>
      <c r="DQX293" s="41"/>
      <c r="DQY293" s="41"/>
      <c r="DQZ293" s="41"/>
      <c r="DRA293" s="41"/>
      <c r="DRB293" s="41"/>
      <c r="DRC293" s="41"/>
      <c r="DRD293" s="41"/>
      <c r="DRE293" s="41"/>
      <c r="DRF293" s="41"/>
      <c r="DRG293" s="41"/>
      <c r="DRH293" s="41"/>
      <c r="DRI293" s="41"/>
      <c r="DRJ293" s="41"/>
      <c r="DRK293" s="41"/>
      <c r="DRL293" s="41"/>
      <c r="DRM293" s="41"/>
      <c r="DRN293" s="41"/>
      <c r="DRO293" s="41"/>
      <c r="DRP293" s="41"/>
      <c r="DRQ293" s="41"/>
      <c r="DRR293" s="41"/>
      <c r="DRS293" s="41"/>
      <c r="DRT293" s="41"/>
      <c r="DRU293" s="41"/>
      <c r="DRV293" s="41"/>
      <c r="DRW293" s="41"/>
      <c r="DRX293" s="41"/>
      <c r="DRY293" s="41"/>
      <c r="DRZ293" s="41"/>
      <c r="DSA293" s="41"/>
      <c r="DSB293" s="41"/>
      <c r="DSC293" s="41"/>
      <c r="DSD293" s="41"/>
      <c r="DSE293" s="41"/>
      <c r="DSF293" s="41"/>
      <c r="DSG293" s="41"/>
      <c r="DSH293" s="41"/>
      <c r="DSI293" s="41"/>
      <c r="DSJ293" s="41"/>
      <c r="DSK293" s="41"/>
      <c r="DSL293" s="41"/>
      <c r="DSM293" s="41"/>
      <c r="DSN293" s="41"/>
      <c r="DSO293" s="41"/>
      <c r="DSP293" s="41"/>
      <c r="DSQ293" s="41"/>
      <c r="DSR293" s="41"/>
      <c r="DSS293" s="41"/>
      <c r="DST293" s="41"/>
      <c r="DSU293" s="41"/>
      <c r="DSV293" s="41"/>
      <c r="DSW293" s="41"/>
      <c r="DSX293" s="41"/>
      <c r="DSY293" s="41"/>
      <c r="DSZ293" s="41"/>
      <c r="DTA293" s="41"/>
      <c r="DTB293" s="41"/>
      <c r="DTC293" s="41"/>
      <c r="DTD293" s="41"/>
      <c r="DTE293" s="41"/>
      <c r="DTF293" s="41"/>
      <c r="DTG293" s="41"/>
      <c r="DTH293" s="41"/>
      <c r="DTI293" s="41"/>
      <c r="DTJ293" s="41"/>
      <c r="DTK293" s="41"/>
      <c r="DTL293" s="41"/>
      <c r="DTM293" s="41"/>
      <c r="DTN293" s="41"/>
      <c r="DTO293" s="41"/>
      <c r="DTP293" s="41"/>
      <c r="DTQ293" s="41"/>
      <c r="DTR293" s="41"/>
      <c r="DTS293" s="41"/>
      <c r="DTT293" s="41"/>
      <c r="DTU293" s="41"/>
      <c r="DTV293" s="41"/>
      <c r="DTW293" s="41"/>
      <c r="DTX293" s="41"/>
      <c r="DTY293" s="41"/>
      <c r="DTZ293" s="41"/>
      <c r="DUA293" s="41"/>
      <c r="DUB293" s="41"/>
      <c r="DUC293" s="41"/>
      <c r="DUD293" s="41"/>
      <c r="DUE293" s="41"/>
      <c r="DUF293" s="41"/>
      <c r="DUG293" s="41"/>
      <c r="DUH293" s="41"/>
      <c r="DUI293" s="41"/>
      <c r="DUJ293" s="41"/>
      <c r="DUK293" s="41"/>
      <c r="DUL293" s="41"/>
      <c r="DUM293" s="41"/>
      <c r="DUN293" s="41"/>
      <c r="DUO293" s="41"/>
      <c r="DUP293" s="41"/>
      <c r="DUQ293" s="41"/>
      <c r="DUR293" s="41"/>
      <c r="DUS293" s="41"/>
      <c r="DUT293" s="41"/>
      <c r="DUU293" s="41"/>
      <c r="DUV293" s="41"/>
      <c r="DUW293" s="41"/>
      <c r="DUX293" s="41"/>
      <c r="DUY293" s="41"/>
      <c r="DUZ293" s="41"/>
      <c r="DVA293" s="41"/>
      <c r="DVB293" s="41"/>
      <c r="DVC293" s="41"/>
      <c r="DVD293" s="41"/>
      <c r="DVE293" s="41"/>
      <c r="DVF293" s="42"/>
      <c r="DVG293" s="41"/>
      <c r="DVH293" s="41"/>
      <c r="DVI293" s="41"/>
      <c r="DVJ293" s="41"/>
      <c r="DVK293" s="41"/>
      <c r="DVL293" s="41"/>
      <c r="DVM293" s="41"/>
      <c r="DVN293" s="41"/>
      <c r="DVO293" s="41"/>
      <c r="DVP293" s="41"/>
      <c r="DVQ293" s="41"/>
      <c r="DVR293" s="41"/>
      <c r="DVS293" s="41"/>
      <c r="DVT293" s="41"/>
      <c r="DVU293" s="41"/>
      <c r="DVV293" s="41"/>
      <c r="DVW293" s="41"/>
      <c r="DVX293" s="41"/>
      <c r="DVY293" s="41"/>
      <c r="DVZ293" s="41"/>
      <c r="DWA293" s="41"/>
      <c r="DWB293" s="41"/>
      <c r="DWC293" s="41"/>
      <c r="DWD293" s="41"/>
      <c r="DWE293" s="41"/>
      <c r="DWF293" s="41"/>
      <c r="DWG293" s="41"/>
      <c r="DWH293" s="41"/>
      <c r="DWI293" s="41"/>
      <c r="DWJ293" s="41"/>
      <c r="DWK293" s="41"/>
      <c r="DWL293" s="41"/>
      <c r="DWM293" s="41"/>
      <c r="DWN293" s="41"/>
      <c r="DWO293" s="41"/>
      <c r="DWP293" s="41"/>
      <c r="DWQ293" s="41"/>
      <c r="DWR293" s="41"/>
      <c r="DWS293" s="41"/>
      <c r="DWT293" s="41"/>
      <c r="DWU293" s="41"/>
      <c r="DWV293" s="41"/>
      <c r="DWW293" s="41"/>
      <c r="DWX293" s="41"/>
      <c r="DWY293" s="41"/>
      <c r="DWZ293" s="41"/>
      <c r="DXA293" s="41"/>
      <c r="DXB293" s="41"/>
      <c r="DXC293" s="41"/>
      <c r="DXD293" s="41"/>
      <c r="DXE293" s="41"/>
      <c r="DXF293" s="41"/>
      <c r="DXG293" s="41"/>
      <c r="DXH293" s="41"/>
      <c r="DXI293" s="41"/>
      <c r="DXJ293" s="41"/>
      <c r="DXK293" s="41"/>
      <c r="DXL293" s="41"/>
      <c r="DXM293" s="41"/>
      <c r="DXN293" s="41"/>
      <c r="DXO293" s="41"/>
      <c r="DXP293" s="41"/>
      <c r="DXQ293" s="41"/>
      <c r="DXR293" s="41"/>
      <c r="DXS293" s="41"/>
      <c r="DXT293" s="41"/>
      <c r="DXU293" s="41"/>
      <c r="DXV293" s="41"/>
      <c r="DXW293" s="41"/>
      <c r="DXX293" s="41"/>
      <c r="DXY293" s="41"/>
      <c r="DXZ293" s="41"/>
      <c r="DYA293" s="41"/>
      <c r="DYB293" s="41"/>
      <c r="DYC293" s="41"/>
      <c r="DYD293" s="41"/>
      <c r="DYE293" s="41"/>
      <c r="DYF293" s="41"/>
      <c r="DYG293" s="41"/>
      <c r="DYH293" s="41"/>
      <c r="DYI293" s="41"/>
      <c r="DYJ293" s="41"/>
      <c r="DYK293" s="41"/>
      <c r="DYL293" s="41"/>
      <c r="DYM293" s="41"/>
      <c r="DYN293" s="41"/>
      <c r="DYO293" s="41"/>
      <c r="DYP293" s="41"/>
      <c r="DYQ293" s="41"/>
      <c r="DYR293" s="41"/>
      <c r="DYS293" s="41"/>
      <c r="DYT293" s="41"/>
      <c r="DYU293" s="41"/>
      <c r="DYV293" s="41"/>
      <c r="DYW293" s="41"/>
      <c r="DYX293" s="41"/>
      <c r="DYY293" s="41"/>
      <c r="DYZ293" s="41"/>
      <c r="DZA293" s="41"/>
      <c r="DZB293" s="41"/>
      <c r="DZC293" s="41"/>
      <c r="DZD293" s="41"/>
      <c r="DZE293" s="41"/>
      <c r="DZF293" s="41"/>
      <c r="DZG293" s="41"/>
      <c r="DZH293" s="41"/>
      <c r="DZI293" s="41"/>
      <c r="DZJ293" s="41"/>
      <c r="DZK293" s="41"/>
      <c r="DZL293" s="41"/>
      <c r="DZM293" s="41"/>
      <c r="DZN293" s="41"/>
      <c r="DZO293" s="41"/>
      <c r="DZP293" s="41"/>
      <c r="DZQ293" s="41"/>
      <c r="DZR293" s="41"/>
      <c r="DZS293" s="41"/>
      <c r="DZT293" s="41"/>
      <c r="DZU293" s="41"/>
      <c r="DZV293" s="41"/>
      <c r="DZW293" s="41"/>
      <c r="DZX293" s="41"/>
      <c r="DZY293" s="41"/>
      <c r="DZZ293" s="41"/>
      <c r="EAA293" s="41"/>
      <c r="EAB293" s="41"/>
      <c r="EAC293" s="41"/>
      <c r="EAD293" s="41"/>
      <c r="EAE293" s="41"/>
      <c r="EAF293" s="41"/>
      <c r="EAG293" s="41"/>
      <c r="EAH293" s="41"/>
      <c r="EAI293" s="41"/>
      <c r="EAJ293" s="41"/>
      <c r="EAK293" s="41"/>
      <c r="EAL293" s="41"/>
      <c r="EAM293" s="41"/>
      <c r="EAN293" s="41"/>
      <c r="EAO293" s="41"/>
      <c r="EAP293" s="41"/>
      <c r="EAQ293" s="41"/>
      <c r="EAR293" s="41"/>
      <c r="EAS293" s="41"/>
      <c r="EAT293" s="41"/>
      <c r="EAU293" s="41"/>
      <c r="EAV293" s="41"/>
      <c r="EAW293" s="42"/>
      <c r="EAX293" s="41"/>
      <c r="EAY293" s="41"/>
      <c r="EAZ293" s="41"/>
      <c r="EBA293" s="41"/>
      <c r="EBB293" s="41"/>
      <c r="EBC293" s="41"/>
      <c r="EBD293" s="41"/>
      <c r="EBE293" s="41"/>
      <c r="EBF293" s="41"/>
      <c r="EBG293" s="41"/>
      <c r="EBH293" s="41"/>
      <c r="EBI293" s="41"/>
      <c r="EBJ293" s="41"/>
      <c r="EBK293" s="41"/>
      <c r="EBL293" s="41"/>
      <c r="EBM293" s="41"/>
      <c r="EBN293" s="41"/>
      <c r="EBO293" s="41"/>
      <c r="EBP293" s="41"/>
      <c r="EBQ293" s="41"/>
      <c r="EBR293" s="41"/>
      <c r="EBS293" s="41"/>
      <c r="EBT293" s="41"/>
      <c r="EBU293" s="41"/>
      <c r="EBV293" s="41"/>
      <c r="EBW293" s="41"/>
      <c r="EBX293" s="41"/>
      <c r="EBY293" s="41"/>
      <c r="EBZ293" s="41"/>
      <c r="ECA293" s="41"/>
      <c r="ECB293" s="41"/>
      <c r="ECC293" s="41"/>
      <c r="ECD293" s="41"/>
      <c r="ECE293" s="41"/>
      <c r="ECF293" s="41"/>
      <c r="ECG293" s="41"/>
      <c r="ECH293" s="41"/>
      <c r="ECI293" s="41"/>
      <c r="ECJ293" s="41"/>
      <c r="ECK293" s="41"/>
      <c r="ECL293" s="41"/>
      <c r="ECM293" s="41"/>
      <c r="ECN293" s="41"/>
      <c r="ECO293" s="41"/>
      <c r="ECP293" s="41"/>
      <c r="ECQ293" s="41"/>
      <c r="ECR293" s="41"/>
      <c r="ECS293" s="41"/>
      <c r="ECT293" s="41"/>
      <c r="ECU293" s="41"/>
      <c r="ECV293" s="41"/>
      <c r="ECW293" s="41"/>
      <c r="ECX293" s="41"/>
      <c r="ECY293" s="41"/>
      <c r="ECZ293" s="41"/>
      <c r="EDA293" s="41"/>
      <c r="EDB293" s="41"/>
      <c r="EDC293" s="41"/>
      <c r="EDD293" s="41"/>
      <c r="EDE293" s="41"/>
      <c r="EDF293" s="41"/>
      <c r="EDG293" s="41"/>
      <c r="EDH293" s="41"/>
      <c r="EDI293" s="41"/>
      <c r="EDJ293" s="41"/>
      <c r="EDK293" s="41"/>
      <c r="EDL293" s="41"/>
      <c r="EDM293" s="41"/>
      <c r="EDN293" s="41"/>
      <c r="EDO293" s="41"/>
      <c r="EDP293" s="41"/>
      <c r="EDQ293" s="41"/>
      <c r="EDR293" s="41"/>
      <c r="EDS293" s="41"/>
      <c r="EDT293" s="41"/>
      <c r="EDU293" s="41"/>
      <c r="EDV293" s="41"/>
      <c r="EDW293" s="41"/>
      <c r="EDX293" s="41"/>
      <c r="EDY293" s="41"/>
      <c r="EDZ293" s="41"/>
      <c r="EEA293" s="41"/>
      <c r="EEB293" s="41"/>
      <c r="EEC293" s="41"/>
      <c r="EED293" s="41"/>
      <c r="EEE293" s="41"/>
      <c r="EEF293" s="41"/>
      <c r="EEG293" s="41"/>
      <c r="EEH293" s="41"/>
      <c r="EEI293" s="41"/>
      <c r="EEJ293" s="41"/>
      <c r="EEK293" s="41"/>
      <c r="EEL293" s="41"/>
      <c r="EEM293" s="41"/>
      <c r="EEN293" s="41"/>
      <c r="EEO293" s="41"/>
      <c r="EEP293" s="41"/>
      <c r="EEQ293" s="41"/>
      <c r="EER293" s="41"/>
      <c r="EES293" s="41"/>
      <c r="EET293" s="41"/>
      <c r="EEU293" s="41"/>
      <c r="EEV293" s="41"/>
      <c r="EEW293" s="41"/>
      <c r="EEX293" s="41"/>
      <c r="EEY293" s="41"/>
      <c r="EEZ293" s="41"/>
      <c r="EFA293" s="41"/>
      <c r="EFB293" s="41"/>
      <c r="EFC293" s="41"/>
      <c r="EFD293" s="41"/>
      <c r="EFE293" s="41"/>
      <c r="EFF293" s="41"/>
      <c r="EFG293" s="41"/>
      <c r="EFH293" s="41"/>
      <c r="EFI293" s="41"/>
      <c r="EFJ293" s="41"/>
      <c r="EFK293" s="41"/>
      <c r="EFL293" s="41"/>
      <c r="EFM293" s="41"/>
      <c r="EFN293" s="41"/>
      <c r="EFO293" s="41"/>
      <c r="EFP293" s="41"/>
      <c r="EFQ293" s="41"/>
      <c r="EFR293" s="41"/>
      <c r="EFS293" s="41"/>
      <c r="EFT293" s="41"/>
      <c r="EFU293" s="41"/>
      <c r="EFV293" s="41"/>
      <c r="EFW293" s="41"/>
      <c r="EFX293" s="41"/>
      <c r="EFY293" s="41"/>
      <c r="EFZ293" s="41"/>
      <c r="EGA293" s="41"/>
      <c r="EGB293" s="41"/>
      <c r="EGC293" s="41"/>
      <c r="EGD293" s="41"/>
      <c r="EGE293" s="41"/>
      <c r="EGF293" s="41"/>
      <c r="EGG293" s="41"/>
      <c r="EGH293" s="41"/>
      <c r="EGI293" s="41"/>
      <c r="EGJ293" s="41"/>
      <c r="EGK293" s="41"/>
      <c r="EGL293" s="41"/>
      <c r="EGM293" s="41"/>
      <c r="EGN293" s="42"/>
      <c r="EGO293" s="41"/>
      <c r="EGP293" s="41"/>
      <c r="EGQ293" s="41"/>
      <c r="EGR293" s="41"/>
      <c r="EGS293" s="41"/>
      <c r="EGT293" s="41"/>
      <c r="EGU293" s="41"/>
      <c r="EGV293" s="41"/>
      <c r="EGW293" s="41"/>
      <c r="EGX293" s="41"/>
      <c r="EGY293" s="41"/>
      <c r="EGZ293" s="41"/>
      <c r="EHA293" s="41"/>
      <c r="EHB293" s="41"/>
      <c r="EHC293" s="41"/>
      <c r="EHD293" s="41"/>
      <c r="EHE293" s="41"/>
      <c r="EHF293" s="41"/>
      <c r="EHG293" s="41"/>
      <c r="EHH293" s="41"/>
      <c r="EHI293" s="41"/>
      <c r="EHJ293" s="41"/>
      <c r="EHK293" s="41"/>
      <c r="EHL293" s="41"/>
      <c r="EHM293" s="41"/>
      <c r="EHN293" s="41"/>
      <c r="EHO293" s="41"/>
      <c r="EHP293" s="41"/>
      <c r="EHQ293" s="41"/>
      <c r="EHR293" s="41"/>
      <c r="EHS293" s="41"/>
      <c r="EHT293" s="41"/>
      <c r="EHU293" s="41"/>
      <c r="EHV293" s="41"/>
      <c r="EHW293" s="41"/>
      <c r="EHX293" s="41"/>
      <c r="EHY293" s="41"/>
      <c r="EHZ293" s="41"/>
      <c r="EIA293" s="41"/>
      <c r="EIB293" s="41"/>
      <c r="EIC293" s="41"/>
      <c r="EID293" s="41"/>
      <c r="EIE293" s="41"/>
      <c r="EIF293" s="41"/>
      <c r="EIG293" s="41"/>
      <c r="EIH293" s="41"/>
      <c r="EII293" s="41"/>
      <c r="EIJ293" s="41"/>
      <c r="EIK293" s="41"/>
      <c r="EIL293" s="41"/>
      <c r="EIM293" s="41"/>
      <c r="EIN293" s="41"/>
      <c r="EIO293" s="41"/>
      <c r="EIP293" s="41"/>
      <c r="EIQ293" s="41"/>
      <c r="EIR293" s="41"/>
      <c r="EIS293" s="41"/>
      <c r="EIT293" s="41"/>
      <c r="EIU293" s="41"/>
      <c r="EIV293" s="41"/>
      <c r="EIW293" s="41"/>
      <c r="EIX293" s="41"/>
      <c r="EIY293" s="41"/>
      <c r="EIZ293" s="41"/>
      <c r="EJA293" s="41"/>
      <c r="EJB293" s="41"/>
      <c r="EJC293" s="41"/>
      <c r="EJD293" s="41"/>
      <c r="EJE293" s="41"/>
      <c r="EJF293" s="41"/>
      <c r="EJG293" s="41"/>
      <c r="EJH293" s="41"/>
      <c r="EJI293" s="41"/>
      <c r="EJJ293" s="41"/>
      <c r="EJK293" s="41"/>
      <c r="EJL293" s="41"/>
      <c r="EJM293" s="41"/>
      <c r="EJN293" s="41"/>
      <c r="EJO293" s="41"/>
      <c r="EJP293" s="41"/>
      <c r="EJQ293" s="41"/>
      <c r="EJR293" s="41"/>
      <c r="EJS293" s="41"/>
      <c r="EJT293" s="41"/>
      <c r="EJU293" s="41"/>
      <c r="EJV293" s="41"/>
      <c r="EJW293" s="41"/>
      <c r="EJX293" s="41"/>
      <c r="EJY293" s="41"/>
      <c r="EJZ293" s="41"/>
      <c r="EKA293" s="41"/>
      <c r="EKB293" s="41"/>
      <c r="EKC293" s="41"/>
      <c r="EKD293" s="41"/>
      <c r="EKE293" s="41"/>
      <c r="EKF293" s="41"/>
      <c r="EKG293" s="41"/>
      <c r="EKH293" s="41"/>
      <c r="EKI293" s="41"/>
      <c r="EKJ293" s="41"/>
      <c r="EKK293" s="41"/>
      <c r="EKL293" s="41"/>
      <c r="EKM293" s="41"/>
      <c r="EKN293" s="41"/>
      <c r="EKO293" s="41"/>
      <c r="EKP293" s="41"/>
      <c r="EKQ293" s="41"/>
      <c r="EKR293" s="41"/>
      <c r="EKS293" s="41"/>
      <c r="EKT293" s="41"/>
      <c r="EKU293" s="41"/>
      <c r="EKV293" s="41"/>
      <c r="EKW293" s="41"/>
      <c r="EKX293" s="41"/>
      <c r="EKY293" s="41"/>
      <c r="EKZ293" s="41"/>
      <c r="ELA293" s="41"/>
      <c r="ELB293" s="41"/>
      <c r="ELC293" s="41"/>
      <c r="ELD293" s="41"/>
      <c r="ELE293" s="41"/>
      <c r="ELF293" s="41"/>
      <c r="ELG293" s="41"/>
      <c r="ELH293" s="41"/>
      <c r="ELI293" s="41"/>
      <c r="ELJ293" s="41"/>
      <c r="ELK293" s="41"/>
      <c r="ELL293" s="41"/>
      <c r="ELM293" s="41"/>
      <c r="ELN293" s="41"/>
      <c r="ELO293" s="41"/>
      <c r="ELP293" s="41"/>
      <c r="ELQ293" s="41"/>
      <c r="ELR293" s="41"/>
      <c r="ELS293" s="41"/>
      <c r="ELT293" s="41"/>
      <c r="ELU293" s="41"/>
      <c r="ELV293" s="41"/>
      <c r="ELW293" s="41"/>
      <c r="ELX293" s="41"/>
      <c r="ELY293" s="41"/>
      <c r="ELZ293" s="41"/>
      <c r="EMA293" s="41"/>
      <c r="EMB293" s="41"/>
      <c r="EMC293" s="41"/>
      <c r="EMD293" s="41"/>
      <c r="EME293" s="42"/>
      <c r="EMF293" s="41"/>
      <c r="EMG293" s="41"/>
      <c r="EMH293" s="41"/>
      <c r="EMI293" s="41"/>
      <c r="EMJ293" s="41"/>
      <c r="EMK293" s="41"/>
      <c r="EML293" s="41"/>
      <c r="EMM293" s="41"/>
      <c r="EMN293" s="41"/>
      <c r="EMO293" s="41"/>
      <c r="EMP293" s="41"/>
      <c r="EMQ293" s="41"/>
      <c r="EMR293" s="41"/>
      <c r="EMS293" s="41"/>
      <c r="EMT293" s="41"/>
      <c r="EMU293" s="41"/>
      <c r="EMV293" s="41"/>
      <c r="EMW293" s="41"/>
      <c r="EMX293" s="41"/>
      <c r="EMY293" s="41"/>
      <c r="EMZ293" s="41"/>
      <c r="ENA293" s="41"/>
      <c r="ENB293" s="41"/>
      <c r="ENC293" s="41"/>
      <c r="END293" s="41"/>
      <c r="ENE293" s="41"/>
      <c r="ENF293" s="41"/>
      <c r="ENG293" s="41"/>
      <c r="ENH293" s="41"/>
      <c r="ENI293" s="41"/>
      <c r="ENJ293" s="41"/>
      <c r="ENK293" s="41"/>
      <c r="ENL293" s="41"/>
      <c r="ENM293" s="41"/>
      <c r="ENN293" s="41"/>
      <c r="ENO293" s="41"/>
      <c r="ENP293" s="41"/>
      <c r="ENQ293" s="41"/>
      <c r="ENR293" s="41"/>
      <c r="ENS293" s="41"/>
      <c r="ENT293" s="41"/>
      <c r="ENU293" s="41"/>
      <c r="ENV293" s="41"/>
      <c r="ENW293" s="41"/>
      <c r="ENX293" s="41"/>
      <c r="ENY293" s="41"/>
      <c r="ENZ293" s="41"/>
      <c r="EOA293" s="41"/>
      <c r="EOB293" s="41"/>
      <c r="EOC293" s="41"/>
      <c r="EOD293" s="41"/>
      <c r="EOE293" s="41"/>
      <c r="EOF293" s="41"/>
      <c r="EOG293" s="41"/>
      <c r="EOH293" s="41"/>
      <c r="EOI293" s="41"/>
      <c r="EOJ293" s="41"/>
      <c r="EOK293" s="41"/>
      <c r="EOL293" s="41"/>
      <c r="EOM293" s="41"/>
      <c r="EON293" s="41"/>
      <c r="EOO293" s="41"/>
      <c r="EOP293" s="41"/>
      <c r="EOQ293" s="41"/>
      <c r="EOR293" s="41"/>
      <c r="EOS293" s="41"/>
      <c r="EOT293" s="41"/>
      <c r="EOU293" s="41"/>
      <c r="EOV293" s="41"/>
      <c r="EOW293" s="41"/>
      <c r="EOX293" s="41"/>
      <c r="EOY293" s="41"/>
      <c r="EOZ293" s="41"/>
      <c r="EPA293" s="41"/>
      <c r="EPB293" s="41"/>
      <c r="EPC293" s="41"/>
      <c r="EPD293" s="41"/>
      <c r="EPE293" s="41"/>
      <c r="EPF293" s="41"/>
      <c r="EPG293" s="41"/>
      <c r="EPH293" s="41"/>
      <c r="EPI293" s="41"/>
      <c r="EPJ293" s="41"/>
      <c r="EPK293" s="41"/>
      <c r="EPL293" s="41"/>
      <c r="EPM293" s="41"/>
      <c r="EPN293" s="41"/>
      <c r="EPO293" s="41"/>
      <c r="EPP293" s="41"/>
      <c r="EPQ293" s="41"/>
      <c r="EPR293" s="41"/>
      <c r="EPS293" s="41"/>
      <c r="EPT293" s="41"/>
      <c r="EPU293" s="41"/>
      <c r="EPV293" s="41"/>
      <c r="EPW293" s="41"/>
      <c r="EPX293" s="41"/>
      <c r="EPY293" s="41"/>
      <c r="EPZ293" s="41"/>
      <c r="EQA293" s="41"/>
      <c r="EQB293" s="41"/>
      <c r="EQC293" s="41"/>
      <c r="EQD293" s="41"/>
      <c r="EQE293" s="41"/>
      <c r="EQF293" s="41"/>
      <c r="EQG293" s="41"/>
      <c r="EQH293" s="41"/>
      <c r="EQI293" s="41"/>
      <c r="EQJ293" s="41"/>
      <c r="EQK293" s="41"/>
      <c r="EQL293" s="41"/>
      <c r="EQM293" s="41"/>
      <c r="EQN293" s="41"/>
      <c r="EQO293" s="41"/>
      <c r="EQP293" s="41"/>
      <c r="EQQ293" s="41"/>
      <c r="EQR293" s="41"/>
      <c r="EQS293" s="41"/>
      <c r="EQT293" s="41"/>
      <c r="EQU293" s="41"/>
      <c r="EQV293" s="41"/>
      <c r="EQW293" s="41"/>
      <c r="EQX293" s="41"/>
      <c r="EQY293" s="41"/>
      <c r="EQZ293" s="41"/>
      <c r="ERA293" s="41"/>
      <c r="ERB293" s="41"/>
      <c r="ERC293" s="41"/>
      <c r="ERD293" s="41"/>
      <c r="ERE293" s="41"/>
      <c r="ERF293" s="41"/>
      <c r="ERG293" s="41"/>
      <c r="ERH293" s="41"/>
      <c r="ERI293" s="41"/>
      <c r="ERJ293" s="41"/>
      <c r="ERK293" s="41"/>
      <c r="ERL293" s="41"/>
      <c r="ERM293" s="41"/>
      <c r="ERN293" s="41"/>
      <c r="ERO293" s="41"/>
      <c r="ERP293" s="41"/>
      <c r="ERQ293" s="41"/>
      <c r="ERR293" s="41"/>
      <c r="ERS293" s="41"/>
      <c r="ERT293" s="41"/>
      <c r="ERU293" s="41"/>
      <c r="ERV293" s="42"/>
      <c r="ERW293" s="41"/>
      <c r="ERX293" s="41"/>
      <c r="ERY293" s="41"/>
      <c r="ERZ293" s="41"/>
      <c r="ESA293" s="41"/>
      <c r="ESB293" s="41"/>
      <c r="ESC293" s="41"/>
      <c r="ESD293" s="41"/>
      <c r="ESE293" s="41"/>
      <c r="ESF293" s="41"/>
      <c r="ESG293" s="41"/>
      <c r="ESH293" s="41"/>
      <c r="ESI293" s="41"/>
      <c r="ESJ293" s="41"/>
      <c r="ESK293" s="41"/>
      <c r="ESL293" s="41"/>
      <c r="ESM293" s="41"/>
      <c r="ESN293" s="41"/>
      <c r="ESO293" s="41"/>
      <c r="ESP293" s="41"/>
      <c r="ESQ293" s="41"/>
      <c r="ESR293" s="41"/>
      <c r="ESS293" s="41"/>
      <c r="EST293" s="41"/>
      <c r="ESU293" s="41"/>
      <c r="ESV293" s="41"/>
      <c r="ESW293" s="41"/>
      <c r="ESX293" s="41"/>
      <c r="ESY293" s="41"/>
      <c r="ESZ293" s="41"/>
      <c r="ETA293" s="41"/>
      <c r="ETB293" s="41"/>
      <c r="ETC293" s="41"/>
      <c r="ETD293" s="41"/>
      <c r="ETE293" s="41"/>
      <c r="ETF293" s="41"/>
      <c r="ETG293" s="41"/>
      <c r="ETH293" s="41"/>
      <c r="ETI293" s="41"/>
      <c r="ETJ293" s="41"/>
      <c r="ETK293" s="41"/>
      <c r="ETL293" s="41"/>
      <c r="ETM293" s="41"/>
      <c r="ETN293" s="41"/>
      <c r="ETO293" s="41"/>
      <c r="ETP293" s="41"/>
      <c r="ETQ293" s="41"/>
      <c r="ETR293" s="41"/>
      <c r="ETS293" s="41"/>
      <c r="ETT293" s="41"/>
      <c r="ETU293" s="41"/>
      <c r="ETV293" s="41"/>
      <c r="ETW293" s="41"/>
      <c r="ETX293" s="41"/>
      <c r="ETY293" s="41"/>
      <c r="ETZ293" s="41"/>
      <c r="EUA293" s="41"/>
      <c r="EUB293" s="41"/>
      <c r="EUC293" s="41"/>
      <c r="EUD293" s="41"/>
      <c r="EUE293" s="41"/>
      <c r="EUF293" s="41"/>
      <c r="EUG293" s="41"/>
      <c r="EUH293" s="41"/>
      <c r="EUI293" s="41"/>
      <c r="EUJ293" s="41"/>
      <c r="EUK293" s="41"/>
      <c r="EUL293" s="41"/>
      <c r="EUM293" s="41"/>
      <c r="EUN293" s="41"/>
      <c r="EUO293" s="41"/>
      <c r="EUP293" s="41"/>
      <c r="EUQ293" s="41"/>
      <c r="EUR293" s="41"/>
      <c r="EUS293" s="41"/>
      <c r="EUT293" s="41"/>
      <c r="EUU293" s="41"/>
      <c r="EUV293" s="41"/>
      <c r="EUW293" s="41"/>
      <c r="EUX293" s="41"/>
      <c r="EUY293" s="41"/>
      <c r="EUZ293" s="41"/>
      <c r="EVA293" s="41"/>
      <c r="EVB293" s="41"/>
      <c r="EVC293" s="41"/>
      <c r="EVD293" s="41"/>
      <c r="EVE293" s="41"/>
      <c r="EVF293" s="41"/>
      <c r="EVG293" s="41"/>
      <c r="EVH293" s="41"/>
      <c r="EVI293" s="41"/>
      <c r="EVJ293" s="41"/>
      <c r="EVK293" s="41"/>
      <c r="EVL293" s="41"/>
      <c r="EVM293" s="41"/>
      <c r="EVN293" s="41"/>
      <c r="EVO293" s="41"/>
      <c r="EVP293" s="41"/>
      <c r="EVQ293" s="41"/>
      <c r="EVR293" s="41"/>
      <c r="EVS293" s="41"/>
      <c r="EVT293" s="41"/>
      <c r="EVU293" s="41"/>
      <c r="EVV293" s="41"/>
      <c r="EVW293" s="41"/>
      <c r="EVX293" s="41"/>
      <c r="EVY293" s="41"/>
      <c r="EVZ293" s="41"/>
      <c r="EWA293" s="41"/>
      <c r="EWB293" s="41"/>
      <c r="EWC293" s="41"/>
      <c r="EWD293" s="41"/>
      <c r="EWE293" s="41"/>
      <c r="EWF293" s="41"/>
      <c r="EWG293" s="41"/>
      <c r="EWH293" s="41"/>
      <c r="EWI293" s="41"/>
      <c r="EWJ293" s="41"/>
      <c r="EWK293" s="41"/>
      <c r="EWL293" s="41"/>
      <c r="EWM293" s="41"/>
      <c r="EWN293" s="41"/>
      <c r="EWO293" s="41"/>
      <c r="EWP293" s="41"/>
      <c r="EWQ293" s="41"/>
      <c r="EWR293" s="41"/>
      <c r="EWS293" s="41"/>
      <c r="EWT293" s="41"/>
      <c r="EWU293" s="41"/>
      <c r="EWV293" s="41"/>
      <c r="EWW293" s="41"/>
      <c r="EWX293" s="41"/>
      <c r="EWY293" s="41"/>
      <c r="EWZ293" s="41"/>
      <c r="EXA293" s="41"/>
      <c r="EXB293" s="41"/>
      <c r="EXC293" s="41"/>
      <c r="EXD293" s="41"/>
      <c r="EXE293" s="41"/>
      <c r="EXF293" s="41"/>
      <c r="EXG293" s="41"/>
      <c r="EXH293" s="41"/>
      <c r="EXI293" s="41"/>
      <c r="EXJ293" s="41"/>
      <c r="EXK293" s="41"/>
      <c r="EXL293" s="41"/>
      <c r="EXM293" s="42"/>
      <c r="EXN293" s="41"/>
      <c r="EXO293" s="41"/>
      <c r="EXP293" s="41"/>
      <c r="EXQ293" s="41"/>
      <c r="EXR293" s="41"/>
      <c r="EXS293" s="41"/>
      <c r="EXT293" s="41"/>
      <c r="EXU293" s="41"/>
      <c r="EXV293" s="41"/>
      <c r="EXW293" s="41"/>
      <c r="EXX293" s="41"/>
      <c r="EXY293" s="41"/>
      <c r="EXZ293" s="41"/>
      <c r="EYA293" s="41"/>
      <c r="EYB293" s="41"/>
      <c r="EYC293" s="41"/>
      <c r="EYD293" s="41"/>
      <c r="EYE293" s="41"/>
      <c r="EYF293" s="41"/>
      <c r="EYG293" s="41"/>
      <c r="EYH293" s="41"/>
      <c r="EYI293" s="41"/>
      <c r="EYJ293" s="41"/>
      <c r="EYK293" s="41"/>
      <c r="EYL293" s="41"/>
      <c r="EYM293" s="41"/>
      <c r="EYN293" s="41"/>
      <c r="EYO293" s="41"/>
      <c r="EYP293" s="41"/>
      <c r="EYQ293" s="41"/>
      <c r="EYR293" s="41"/>
      <c r="EYS293" s="41"/>
      <c r="EYT293" s="41"/>
      <c r="EYU293" s="41"/>
      <c r="EYV293" s="41"/>
      <c r="EYW293" s="41"/>
      <c r="EYX293" s="41"/>
      <c r="EYY293" s="41"/>
      <c r="EYZ293" s="41"/>
      <c r="EZA293" s="41"/>
      <c r="EZB293" s="41"/>
      <c r="EZC293" s="41"/>
      <c r="EZD293" s="41"/>
      <c r="EZE293" s="41"/>
      <c r="EZF293" s="41"/>
      <c r="EZG293" s="41"/>
      <c r="EZH293" s="41"/>
      <c r="EZI293" s="41"/>
      <c r="EZJ293" s="41"/>
      <c r="EZK293" s="41"/>
      <c r="EZL293" s="41"/>
      <c r="EZM293" s="41"/>
      <c r="EZN293" s="41"/>
      <c r="EZO293" s="41"/>
      <c r="EZP293" s="41"/>
      <c r="EZQ293" s="41"/>
      <c r="EZR293" s="41"/>
      <c r="EZS293" s="41"/>
      <c r="EZT293" s="41"/>
      <c r="EZU293" s="41"/>
      <c r="EZV293" s="41"/>
      <c r="EZW293" s="41"/>
      <c r="EZX293" s="41"/>
      <c r="EZY293" s="41"/>
      <c r="EZZ293" s="41"/>
      <c r="FAA293" s="41"/>
      <c r="FAB293" s="41"/>
      <c r="FAC293" s="41"/>
      <c r="FAD293" s="41"/>
      <c r="FAE293" s="41"/>
      <c r="FAF293" s="41"/>
      <c r="FAG293" s="41"/>
      <c r="FAH293" s="41"/>
      <c r="FAI293" s="41"/>
      <c r="FAJ293" s="41"/>
      <c r="FAK293" s="41"/>
      <c r="FAL293" s="41"/>
      <c r="FAM293" s="41"/>
      <c r="FAN293" s="41"/>
      <c r="FAO293" s="41"/>
      <c r="FAP293" s="41"/>
      <c r="FAQ293" s="41"/>
      <c r="FAR293" s="41"/>
      <c r="FAS293" s="41"/>
      <c r="FAT293" s="41"/>
      <c r="FAU293" s="41"/>
      <c r="FAV293" s="41"/>
      <c r="FAW293" s="41"/>
      <c r="FAX293" s="41"/>
      <c r="FAY293" s="41"/>
      <c r="FAZ293" s="41"/>
      <c r="FBA293" s="41"/>
      <c r="FBB293" s="41"/>
      <c r="FBC293" s="41"/>
      <c r="FBD293" s="41"/>
      <c r="FBE293" s="41"/>
      <c r="FBF293" s="41"/>
      <c r="FBG293" s="41"/>
      <c r="FBH293" s="41"/>
      <c r="FBI293" s="41"/>
      <c r="FBJ293" s="41"/>
      <c r="FBK293" s="41"/>
      <c r="FBL293" s="41"/>
      <c r="FBM293" s="41"/>
      <c r="FBN293" s="41"/>
      <c r="FBO293" s="41"/>
      <c r="FBP293" s="41"/>
      <c r="FBQ293" s="41"/>
      <c r="FBR293" s="41"/>
      <c r="FBS293" s="41"/>
      <c r="FBT293" s="41"/>
      <c r="FBU293" s="41"/>
      <c r="FBV293" s="41"/>
      <c r="FBW293" s="41"/>
      <c r="FBX293" s="41"/>
      <c r="FBY293" s="41"/>
      <c r="FBZ293" s="41"/>
      <c r="FCA293" s="41"/>
      <c r="FCB293" s="41"/>
      <c r="FCC293" s="41"/>
      <c r="FCD293" s="41"/>
      <c r="FCE293" s="41"/>
      <c r="FCF293" s="41"/>
      <c r="FCG293" s="41"/>
      <c r="FCH293" s="41"/>
      <c r="FCI293" s="41"/>
      <c r="FCJ293" s="41"/>
      <c r="FCK293" s="41"/>
      <c r="FCL293" s="41"/>
      <c r="FCM293" s="41"/>
      <c r="FCN293" s="41"/>
      <c r="FCO293" s="41"/>
      <c r="FCP293" s="41"/>
      <c r="FCQ293" s="41"/>
      <c r="FCR293" s="41"/>
      <c r="FCS293" s="41"/>
      <c r="FCT293" s="41"/>
      <c r="FCU293" s="41"/>
      <c r="FCV293" s="41"/>
      <c r="FCW293" s="41"/>
      <c r="FCX293" s="41"/>
      <c r="FCY293" s="41"/>
      <c r="FCZ293" s="41"/>
      <c r="FDA293" s="41"/>
      <c r="FDB293" s="41"/>
      <c r="FDC293" s="41"/>
      <c r="FDD293" s="42"/>
      <c r="FDE293" s="41"/>
      <c r="FDF293" s="41"/>
      <c r="FDG293" s="41"/>
      <c r="FDH293" s="41"/>
      <c r="FDI293" s="41"/>
      <c r="FDJ293" s="41"/>
      <c r="FDK293" s="41"/>
      <c r="FDL293" s="41"/>
      <c r="FDM293" s="41"/>
      <c r="FDN293" s="41"/>
      <c r="FDO293" s="41"/>
      <c r="FDP293" s="41"/>
      <c r="FDQ293" s="41"/>
      <c r="FDR293" s="41"/>
      <c r="FDS293" s="41"/>
      <c r="FDT293" s="41"/>
      <c r="FDU293" s="41"/>
      <c r="FDV293" s="41"/>
      <c r="FDW293" s="41"/>
      <c r="FDX293" s="41"/>
      <c r="FDY293" s="41"/>
      <c r="FDZ293" s="41"/>
      <c r="FEA293" s="41"/>
      <c r="FEB293" s="41"/>
      <c r="FEC293" s="41"/>
      <c r="FED293" s="41"/>
      <c r="FEE293" s="41"/>
      <c r="FEF293" s="41"/>
      <c r="FEG293" s="41"/>
      <c r="FEH293" s="41"/>
      <c r="FEI293" s="41"/>
      <c r="FEJ293" s="41"/>
      <c r="FEK293" s="41"/>
      <c r="FEL293" s="41"/>
      <c r="FEM293" s="41"/>
      <c r="FEN293" s="41"/>
      <c r="FEO293" s="41"/>
      <c r="FEP293" s="41"/>
      <c r="FEQ293" s="41"/>
      <c r="FER293" s="41"/>
      <c r="FES293" s="41"/>
      <c r="FET293" s="41"/>
      <c r="FEU293" s="41"/>
      <c r="FEV293" s="41"/>
      <c r="FEW293" s="41"/>
      <c r="FEX293" s="41"/>
      <c r="FEY293" s="41"/>
      <c r="FEZ293" s="41"/>
      <c r="FFA293" s="41"/>
      <c r="FFB293" s="41"/>
      <c r="FFC293" s="41"/>
      <c r="FFD293" s="41"/>
      <c r="FFE293" s="41"/>
      <c r="FFF293" s="41"/>
      <c r="FFG293" s="41"/>
      <c r="FFH293" s="41"/>
      <c r="FFI293" s="41"/>
      <c r="FFJ293" s="41"/>
      <c r="FFK293" s="41"/>
      <c r="FFL293" s="41"/>
      <c r="FFM293" s="41"/>
      <c r="FFN293" s="41"/>
      <c r="FFO293" s="41"/>
      <c r="FFP293" s="41"/>
      <c r="FFQ293" s="41"/>
      <c r="FFR293" s="41"/>
      <c r="FFS293" s="41"/>
      <c r="FFT293" s="41"/>
      <c r="FFU293" s="41"/>
      <c r="FFV293" s="41"/>
      <c r="FFW293" s="41"/>
      <c r="FFX293" s="41"/>
      <c r="FFY293" s="41"/>
      <c r="FFZ293" s="41"/>
      <c r="FGA293" s="41"/>
      <c r="FGB293" s="41"/>
      <c r="FGC293" s="41"/>
      <c r="FGD293" s="41"/>
      <c r="FGE293" s="41"/>
      <c r="FGF293" s="41"/>
      <c r="FGG293" s="41"/>
      <c r="FGH293" s="41"/>
      <c r="FGI293" s="41"/>
      <c r="FGJ293" s="41"/>
      <c r="FGK293" s="41"/>
      <c r="FGL293" s="41"/>
      <c r="FGM293" s="41"/>
      <c r="FGN293" s="41"/>
      <c r="FGO293" s="41"/>
      <c r="FGP293" s="41"/>
      <c r="FGQ293" s="41"/>
      <c r="FGR293" s="41"/>
      <c r="FGS293" s="41"/>
      <c r="FGT293" s="41"/>
      <c r="FGU293" s="41"/>
      <c r="FGV293" s="41"/>
      <c r="FGW293" s="41"/>
      <c r="FGX293" s="41"/>
      <c r="FGY293" s="41"/>
      <c r="FGZ293" s="41"/>
      <c r="FHA293" s="41"/>
      <c r="FHB293" s="41"/>
      <c r="FHC293" s="41"/>
      <c r="FHD293" s="41"/>
      <c r="FHE293" s="41"/>
      <c r="FHF293" s="41"/>
      <c r="FHG293" s="41"/>
      <c r="FHH293" s="41"/>
      <c r="FHI293" s="41"/>
      <c r="FHJ293" s="41"/>
      <c r="FHK293" s="41"/>
      <c r="FHL293" s="41"/>
      <c r="FHM293" s="41"/>
      <c r="FHN293" s="41"/>
      <c r="FHO293" s="41"/>
      <c r="FHP293" s="41"/>
      <c r="FHQ293" s="41"/>
      <c r="FHR293" s="41"/>
      <c r="FHS293" s="41"/>
      <c r="FHT293" s="41"/>
      <c r="FHU293" s="41"/>
      <c r="FHV293" s="41"/>
      <c r="FHW293" s="41"/>
      <c r="FHX293" s="41"/>
      <c r="FHY293" s="41"/>
      <c r="FHZ293" s="41"/>
      <c r="FIA293" s="41"/>
      <c r="FIB293" s="41"/>
      <c r="FIC293" s="41"/>
      <c r="FID293" s="41"/>
      <c r="FIE293" s="41"/>
      <c r="FIF293" s="41"/>
      <c r="FIG293" s="41"/>
      <c r="FIH293" s="41"/>
      <c r="FII293" s="41"/>
      <c r="FIJ293" s="41"/>
      <c r="FIK293" s="41"/>
      <c r="FIL293" s="41"/>
      <c r="FIM293" s="41"/>
      <c r="FIN293" s="41"/>
      <c r="FIO293" s="41"/>
      <c r="FIP293" s="41"/>
      <c r="FIQ293" s="41"/>
      <c r="FIR293" s="41"/>
      <c r="FIS293" s="41"/>
      <c r="FIT293" s="41"/>
      <c r="FIU293" s="42"/>
      <c r="FIV293" s="41"/>
      <c r="FIW293" s="41"/>
      <c r="FIX293" s="41"/>
      <c r="FIY293" s="41"/>
      <c r="FIZ293" s="41"/>
      <c r="FJA293" s="41"/>
      <c r="FJB293" s="41"/>
      <c r="FJC293" s="41"/>
      <c r="FJD293" s="41"/>
      <c r="FJE293" s="41"/>
      <c r="FJF293" s="41"/>
      <c r="FJG293" s="41"/>
      <c r="FJH293" s="41"/>
      <c r="FJI293" s="41"/>
      <c r="FJJ293" s="41"/>
      <c r="FJK293" s="41"/>
      <c r="FJL293" s="41"/>
      <c r="FJM293" s="41"/>
      <c r="FJN293" s="41"/>
      <c r="FJO293" s="41"/>
      <c r="FJP293" s="41"/>
      <c r="FJQ293" s="41"/>
      <c r="FJR293" s="41"/>
      <c r="FJS293" s="41"/>
      <c r="FJT293" s="41"/>
      <c r="FJU293" s="41"/>
      <c r="FJV293" s="41"/>
      <c r="FJW293" s="41"/>
      <c r="FJX293" s="41"/>
      <c r="FJY293" s="41"/>
      <c r="FJZ293" s="41"/>
      <c r="FKA293" s="41"/>
      <c r="FKB293" s="41"/>
      <c r="FKC293" s="41"/>
      <c r="FKD293" s="41"/>
      <c r="FKE293" s="41"/>
      <c r="FKF293" s="41"/>
      <c r="FKG293" s="41"/>
      <c r="FKH293" s="41"/>
      <c r="FKI293" s="41"/>
      <c r="FKJ293" s="41"/>
      <c r="FKK293" s="41"/>
      <c r="FKL293" s="41"/>
      <c r="FKM293" s="41"/>
      <c r="FKN293" s="41"/>
      <c r="FKO293" s="41"/>
      <c r="FKP293" s="41"/>
      <c r="FKQ293" s="41"/>
      <c r="FKR293" s="41"/>
      <c r="FKS293" s="41"/>
      <c r="FKT293" s="41"/>
      <c r="FKU293" s="41"/>
      <c r="FKV293" s="41"/>
      <c r="FKW293" s="41"/>
      <c r="FKX293" s="41"/>
      <c r="FKY293" s="41"/>
      <c r="FKZ293" s="41"/>
      <c r="FLA293" s="41"/>
      <c r="FLB293" s="41"/>
      <c r="FLC293" s="41"/>
      <c r="FLD293" s="41"/>
      <c r="FLE293" s="41"/>
      <c r="FLF293" s="41"/>
      <c r="FLG293" s="41"/>
      <c r="FLH293" s="41"/>
      <c r="FLI293" s="41"/>
      <c r="FLJ293" s="41"/>
      <c r="FLK293" s="41"/>
      <c r="FLL293" s="41"/>
      <c r="FLM293" s="41"/>
      <c r="FLN293" s="41"/>
      <c r="FLO293" s="41"/>
      <c r="FLP293" s="41"/>
      <c r="FLQ293" s="41"/>
      <c r="FLR293" s="41"/>
      <c r="FLS293" s="41"/>
      <c r="FLT293" s="41"/>
      <c r="FLU293" s="41"/>
      <c r="FLV293" s="41"/>
      <c r="FLW293" s="41"/>
      <c r="FLX293" s="41"/>
      <c r="FLY293" s="41"/>
      <c r="FLZ293" s="41"/>
      <c r="FMA293" s="41"/>
      <c r="FMB293" s="41"/>
      <c r="FMC293" s="41"/>
      <c r="FMD293" s="41"/>
      <c r="FME293" s="41"/>
      <c r="FMF293" s="41"/>
      <c r="FMG293" s="41"/>
      <c r="FMH293" s="41"/>
      <c r="FMI293" s="41"/>
      <c r="FMJ293" s="41"/>
      <c r="FMK293" s="41"/>
      <c r="FML293" s="41"/>
      <c r="FMM293" s="41"/>
      <c r="FMN293" s="41"/>
      <c r="FMO293" s="41"/>
      <c r="FMP293" s="41"/>
      <c r="FMQ293" s="41"/>
      <c r="FMR293" s="41"/>
      <c r="FMS293" s="41"/>
      <c r="FMT293" s="41"/>
      <c r="FMU293" s="41"/>
      <c r="FMV293" s="41"/>
      <c r="FMW293" s="41"/>
      <c r="FMX293" s="41"/>
      <c r="FMY293" s="41"/>
      <c r="FMZ293" s="41"/>
      <c r="FNA293" s="41"/>
      <c r="FNB293" s="41"/>
      <c r="FNC293" s="41"/>
      <c r="FND293" s="41"/>
      <c r="FNE293" s="41"/>
      <c r="FNF293" s="41"/>
      <c r="FNG293" s="41"/>
      <c r="FNH293" s="41"/>
      <c r="FNI293" s="41"/>
      <c r="FNJ293" s="41"/>
      <c r="FNK293" s="41"/>
      <c r="FNL293" s="41"/>
      <c r="FNM293" s="41"/>
      <c r="FNN293" s="41"/>
      <c r="FNO293" s="41"/>
      <c r="FNP293" s="41"/>
      <c r="FNQ293" s="41"/>
      <c r="FNR293" s="41"/>
      <c r="FNS293" s="41"/>
      <c r="FNT293" s="41"/>
      <c r="FNU293" s="41"/>
      <c r="FNV293" s="41"/>
      <c r="FNW293" s="41"/>
      <c r="FNX293" s="41"/>
      <c r="FNY293" s="41"/>
      <c r="FNZ293" s="41"/>
      <c r="FOA293" s="41"/>
      <c r="FOB293" s="41"/>
      <c r="FOC293" s="41"/>
      <c r="FOD293" s="41"/>
      <c r="FOE293" s="41"/>
      <c r="FOF293" s="41"/>
      <c r="FOG293" s="41"/>
      <c r="FOH293" s="41"/>
      <c r="FOI293" s="41"/>
      <c r="FOJ293" s="41"/>
      <c r="FOK293" s="41"/>
      <c r="FOL293" s="42"/>
      <c r="FOM293" s="41"/>
      <c r="FON293" s="41"/>
      <c r="FOO293" s="41"/>
      <c r="FOP293" s="41"/>
      <c r="FOQ293" s="41"/>
      <c r="FOR293" s="41"/>
      <c r="FOS293" s="41"/>
      <c r="FOT293" s="41"/>
      <c r="FOU293" s="41"/>
      <c r="FOV293" s="41"/>
      <c r="FOW293" s="41"/>
      <c r="FOX293" s="41"/>
      <c r="FOY293" s="41"/>
      <c r="FOZ293" s="41"/>
      <c r="FPA293" s="41"/>
      <c r="FPB293" s="41"/>
      <c r="FPC293" s="41"/>
      <c r="FPD293" s="41"/>
      <c r="FPE293" s="41"/>
      <c r="FPF293" s="41"/>
      <c r="FPG293" s="41"/>
      <c r="FPH293" s="41"/>
      <c r="FPI293" s="41"/>
      <c r="FPJ293" s="41"/>
      <c r="FPK293" s="41"/>
      <c r="FPL293" s="41"/>
      <c r="FPM293" s="41"/>
      <c r="FPN293" s="41"/>
      <c r="FPO293" s="41"/>
      <c r="FPP293" s="41"/>
      <c r="FPQ293" s="41"/>
      <c r="FPR293" s="41"/>
      <c r="FPS293" s="41"/>
      <c r="FPT293" s="41"/>
      <c r="FPU293" s="41"/>
      <c r="FPV293" s="41"/>
      <c r="FPW293" s="41"/>
      <c r="FPX293" s="41"/>
      <c r="FPY293" s="41"/>
      <c r="FPZ293" s="41"/>
      <c r="FQA293" s="41"/>
      <c r="FQB293" s="41"/>
      <c r="FQC293" s="41"/>
      <c r="FQD293" s="41"/>
      <c r="FQE293" s="41"/>
      <c r="FQF293" s="41"/>
      <c r="FQG293" s="41"/>
      <c r="FQH293" s="41"/>
      <c r="FQI293" s="41"/>
      <c r="FQJ293" s="41"/>
      <c r="FQK293" s="41"/>
      <c r="FQL293" s="41"/>
      <c r="FQM293" s="41"/>
      <c r="FQN293" s="41"/>
      <c r="FQO293" s="41"/>
      <c r="FQP293" s="41"/>
      <c r="FQQ293" s="41"/>
      <c r="FQR293" s="41"/>
      <c r="FQS293" s="41"/>
      <c r="FQT293" s="41"/>
      <c r="FQU293" s="41"/>
      <c r="FQV293" s="41"/>
      <c r="FQW293" s="41"/>
      <c r="FQX293" s="41"/>
      <c r="FQY293" s="41"/>
      <c r="FQZ293" s="41"/>
      <c r="FRA293" s="41"/>
      <c r="FRB293" s="41"/>
      <c r="FRC293" s="41"/>
      <c r="FRD293" s="41"/>
      <c r="FRE293" s="41"/>
      <c r="FRF293" s="41"/>
      <c r="FRG293" s="41"/>
      <c r="FRH293" s="41"/>
      <c r="FRI293" s="41"/>
      <c r="FRJ293" s="41"/>
      <c r="FRK293" s="41"/>
      <c r="FRL293" s="41"/>
      <c r="FRM293" s="41"/>
      <c r="FRN293" s="41"/>
      <c r="FRO293" s="41"/>
      <c r="FRP293" s="41"/>
      <c r="FRQ293" s="41"/>
      <c r="FRR293" s="41"/>
      <c r="FRS293" s="41"/>
      <c r="FRT293" s="41"/>
      <c r="FRU293" s="41"/>
      <c r="FRV293" s="41"/>
      <c r="FRW293" s="41"/>
      <c r="FRX293" s="41"/>
      <c r="FRY293" s="41"/>
      <c r="FRZ293" s="41"/>
      <c r="FSA293" s="41"/>
      <c r="FSB293" s="41"/>
      <c r="FSC293" s="41"/>
      <c r="FSD293" s="41"/>
      <c r="FSE293" s="41"/>
      <c r="FSF293" s="41"/>
      <c r="FSG293" s="41"/>
      <c r="FSH293" s="41"/>
      <c r="FSI293" s="41"/>
      <c r="FSJ293" s="41"/>
      <c r="FSK293" s="41"/>
      <c r="FSL293" s="41"/>
      <c r="FSM293" s="41"/>
      <c r="FSN293" s="41"/>
      <c r="FSO293" s="41"/>
      <c r="FSP293" s="41"/>
      <c r="FSQ293" s="41"/>
      <c r="FSR293" s="41"/>
      <c r="FSS293" s="41"/>
      <c r="FST293" s="41"/>
      <c r="FSU293" s="41"/>
      <c r="FSV293" s="41"/>
      <c r="FSW293" s="41"/>
      <c r="FSX293" s="41"/>
      <c r="FSY293" s="41"/>
      <c r="FSZ293" s="41"/>
      <c r="FTA293" s="41"/>
      <c r="FTB293" s="41"/>
      <c r="FTC293" s="41"/>
      <c r="FTD293" s="41"/>
      <c r="FTE293" s="41"/>
      <c r="FTF293" s="41"/>
      <c r="FTG293" s="41"/>
      <c r="FTH293" s="41"/>
      <c r="FTI293" s="41"/>
      <c r="FTJ293" s="41"/>
      <c r="FTK293" s="41"/>
      <c r="FTL293" s="41"/>
      <c r="FTM293" s="41"/>
      <c r="FTN293" s="41"/>
      <c r="FTO293" s="41"/>
      <c r="FTP293" s="41"/>
      <c r="FTQ293" s="41"/>
      <c r="FTR293" s="41"/>
      <c r="FTS293" s="41"/>
      <c r="FTT293" s="41"/>
      <c r="FTU293" s="41"/>
      <c r="FTV293" s="41"/>
      <c r="FTW293" s="41"/>
      <c r="FTX293" s="41"/>
      <c r="FTY293" s="41"/>
      <c r="FTZ293" s="41"/>
      <c r="FUA293" s="41"/>
      <c r="FUB293" s="41"/>
      <c r="FUC293" s="42"/>
      <c r="FUD293" s="41"/>
      <c r="FUE293" s="41"/>
      <c r="FUF293" s="41"/>
      <c r="FUG293" s="41"/>
      <c r="FUH293" s="41"/>
      <c r="FUI293" s="41"/>
      <c r="FUJ293" s="41"/>
      <c r="FUK293" s="41"/>
      <c r="FUL293" s="41"/>
      <c r="FUM293" s="41"/>
      <c r="FUN293" s="41"/>
      <c r="FUO293" s="41"/>
      <c r="FUP293" s="41"/>
      <c r="FUQ293" s="41"/>
      <c r="FUR293" s="41"/>
      <c r="FUS293" s="41"/>
      <c r="FUT293" s="41"/>
      <c r="FUU293" s="41"/>
      <c r="FUV293" s="41"/>
      <c r="FUW293" s="41"/>
      <c r="FUX293" s="41"/>
      <c r="FUY293" s="41"/>
      <c r="FUZ293" s="41"/>
      <c r="FVA293" s="41"/>
      <c r="FVB293" s="41"/>
      <c r="FVC293" s="41"/>
      <c r="FVD293" s="41"/>
      <c r="FVE293" s="41"/>
      <c r="FVF293" s="41"/>
      <c r="FVG293" s="41"/>
      <c r="FVH293" s="41"/>
      <c r="FVI293" s="41"/>
      <c r="FVJ293" s="41"/>
      <c r="FVK293" s="41"/>
      <c r="FVL293" s="41"/>
      <c r="FVM293" s="41"/>
      <c r="FVN293" s="41"/>
      <c r="FVO293" s="41"/>
      <c r="FVP293" s="41"/>
      <c r="FVQ293" s="41"/>
      <c r="FVR293" s="41"/>
      <c r="FVS293" s="41"/>
      <c r="FVT293" s="41"/>
      <c r="FVU293" s="41"/>
      <c r="FVV293" s="41"/>
      <c r="FVW293" s="41"/>
      <c r="FVX293" s="41"/>
      <c r="FVY293" s="41"/>
      <c r="FVZ293" s="41"/>
      <c r="FWA293" s="41"/>
      <c r="FWB293" s="41"/>
      <c r="FWC293" s="41"/>
      <c r="FWD293" s="41"/>
      <c r="FWE293" s="41"/>
      <c r="FWF293" s="41"/>
      <c r="FWG293" s="41"/>
      <c r="FWH293" s="41"/>
      <c r="FWI293" s="41"/>
      <c r="FWJ293" s="41"/>
      <c r="FWK293" s="41"/>
      <c r="FWL293" s="41"/>
      <c r="FWM293" s="41"/>
      <c r="FWN293" s="41"/>
      <c r="FWO293" s="41"/>
      <c r="FWP293" s="41"/>
      <c r="FWQ293" s="41"/>
      <c r="FWR293" s="41"/>
      <c r="FWS293" s="41"/>
      <c r="FWT293" s="41"/>
      <c r="FWU293" s="41"/>
      <c r="FWV293" s="41"/>
      <c r="FWW293" s="41"/>
      <c r="FWX293" s="41"/>
      <c r="FWY293" s="41"/>
      <c r="FWZ293" s="41"/>
      <c r="FXA293" s="41"/>
      <c r="FXB293" s="41"/>
      <c r="FXC293" s="41"/>
      <c r="FXD293" s="41"/>
      <c r="FXE293" s="41"/>
      <c r="FXF293" s="41"/>
      <c r="FXG293" s="41"/>
      <c r="FXH293" s="41"/>
      <c r="FXI293" s="41"/>
      <c r="FXJ293" s="41"/>
      <c r="FXK293" s="41"/>
      <c r="FXL293" s="41"/>
      <c r="FXM293" s="41"/>
      <c r="FXN293" s="41"/>
      <c r="FXO293" s="41"/>
      <c r="FXP293" s="41"/>
      <c r="FXQ293" s="41"/>
      <c r="FXR293" s="41"/>
      <c r="FXS293" s="41"/>
      <c r="FXT293" s="41"/>
      <c r="FXU293" s="41"/>
      <c r="FXV293" s="41"/>
      <c r="FXW293" s="41"/>
      <c r="FXX293" s="41"/>
      <c r="FXY293" s="41"/>
      <c r="FXZ293" s="41"/>
      <c r="FYA293" s="41"/>
      <c r="FYB293" s="41"/>
      <c r="FYC293" s="41"/>
      <c r="FYD293" s="41"/>
      <c r="FYE293" s="41"/>
      <c r="FYF293" s="41"/>
      <c r="FYG293" s="41"/>
      <c r="FYH293" s="41"/>
      <c r="FYI293" s="41"/>
      <c r="FYJ293" s="41"/>
      <c r="FYK293" s="41"/>
      <c r="FYL293" s="41"/>
      <c r="FYM293" s="41"/>
      <c r="FYN293" s="41"/>
      <c r="FYO293" s="41"/>
      <c r="FYP293" s="41"/>
      <c r="FYQ293" s="41"/>
      <c r="FYR293" s="41"/>
      <c r="FYS293" s="41"/>
      <c r="FYT293" s="41"/>
      <c r="FYU293" s="41"/>
      <c r="FYV293" s="41"/>
      <c r="FYW293" s="41"/>
      <c r="FYX293" s="41"/>
      <c r="FYY293" s="41"/>
      <c r="FYZ293" s="41"/>
      <c r="FZA293" s="41"/>
      <c r="FZB293" s="41"/>
      <c r="FZC293" s="41"/>
      <c r="FZD293" s="41"/>
      <c r="FZE293" s="41"/>
      <c r="FZF293" s="41"/>
      <c r="FZG293" s="41"/>
      <c r="FZH293" s="41"/>
      <c r="FZI293" s="41"/>
      <c r="FZJ293" s="41"/>
      <c r="FZK293" s="41"/>
      <c r="FZL293" s="41"/>
      <c r="FZM293" s="41"/>
      <c r="FZN293" s="41"/>
      <c r="FZO293" s="41"/>
      <c r="FZP293" s="41"/>
      <c r="FZQ293" s="41"/>
      <c r="FZR293" s="41"/>
      <c r="FZS293" s="41"/>
      <c r="FZT293" s="42"/>
      <c r="FZU293" s="41"/>
      <c r="FZV293" s="41"/>
      <c r="FZW293" s="41"/>
      <c r="FZX293" s="41"/>
      <c r="FZY293" s="41"/>
      <c r="FZZ293" s="41"/>
      <c r="GAA293" s="41"/>
      <c r="GAB293" s="41"/>
      <c r="GAC293" s="41"/>
      <c r="GAD293" s="41"/>
      <c r="GAE293" s="41"/>
      <c r="GAF293" s="41"/>
      <c r="GAG293" s="41"/>
      <c r="GAH293" s="41"/>
      <c r="GAI293" s="41"/>
      <c r="GAJ293" s="41"/>
      <c r="GAK293" s="41"/>
      <c r="GAL293" s="41"/>
      <c r="GAM293" s="41"/>
      <c r="GAN293" s="41"/>
      <c r="GAO293" s="41"/>
      <c r="GAP293" s="41"/>
      <c r="GAQ293" s="41"/>
      <c r="GAR293" s="41"/>
      <c r="GAS293" s="41"/>
      <c r="GAT293" s="41"/>
      <c r="GAU293" s="41"/>
      <c r="GAV293" s="41"/>
      <c r="GAW293" s="41"/>
      <c r="GAX293" s="41"/>
      <c r="GAY293" s="41"/>
      <c r="GAZ293" s="41"/>
      <c r="GBA293" s="41"/>
      <c r="GBB293" s="41"/>
      <c r="GBC293" s="41"/>
      <c r="GBD293" s="41"/>
      <c r="GBE293" s="41"/>
      <c r="GBF293" s="41"/>
      <c r="GBG293" s="41"/>
      <c r="GBH293" s="41"/>
      <c r="GBI293" s="41"/>
      <c r="GBJ293" s="41"/>
      <c r="GBK293" s="41"/>
      <c r="GBL293" s="41"/>
      <c r="GBM293" s="41"/>
      <c r="GBN293" s="41"/>
      <c r="GBO293" s="41"/>
      <c r="GBP293" s="41"/>
      <c r="GBQ293" s="41"/>
      <c r="GBR293" s="41"/>
      <c r="GBS293" s="41"/>
      <c r="GBT293" s="41"/>
      <c r="GBU293" s="41"/>
      <c r="GBV293" s="41"/>
      <c r="GBW293" s="41"/>
      <c r="GBX293" s="41"/>
      <c r="GBY293" s="41"/>
      <c r="GBZ293" s="41"/>
      <c r="GCA293" s="41"/>
      <c r="GCB293" s="41"/>
      <c r="GCC293" s="41"/>
      <c r="GCD293" s="41"/>
      <c r="GCE293" s="41"/>
      <c r="GCF293" s="41"/>
      <c r="GCG293" s="41"/>
      <c r="GCH293" s="41"/>
      <c r="GCI293" s="41"/>
      <c r="GCJ293" s="41"/>
      <c r="GCK293" s="41"/>
      <c r="GCL293" s="41"/>
      <c r="GCM293" s="41"/>
      <c r="GCN293" s="41"/>
      <c r="GCO293" s="41"/>
      <c r="GCP293" s="41"/>
      <c r="GCQ293" s="41"/>
      <c r="GCR293" s="41"/>
      <c r="GCS293" s="41"/>
      <c r="GCT293" s="41"/>
      <c r="GCU293" s="41"/>
      <c r="GCV293" s="41"/>
      <c r="GCW293" s="41"/>
      <c r="GCX293" s="41"/>
      <c r="GCY293" s="41"/>
      <c r="GCZ293" s="41"/>
      <c r="GDA293" s="41"/>
      <c r="GDB293" s="41"/>
      <c r="GDC293" s="41"/>
      <c r="GDD293" s="41"/>
      <c r="GDE293" s="41"/>
      <c r="GDF293" s="41"/>
      <c r="GDG293" s="41"/>
      <c r="GDH293" s="41"/>
      <c r="GDI293" s="41"/>
      <c r="GDJ293" s="41"/>
      <c r="GDK293" s="41"/>
      <c r="GDL293" s="41"/>
      <c r="GDM293" s="41"/>
      <c r="GDN293" s="41"/>
      <c r="GDO293" s="41"/>
      <c r="GDP293" s="41"/>
      <c r="GDQ293" s="41"/>
      <c r="GDR293" s="41"/>
      <c r="GDS293" s="41"/>
      <c r="GDT293" s="41"/>
      <c r="GDU293" s="41"/>
      <c r="GDV293" s="41"/>
      <c r="GDW293" s="41"/>
      <c r="GDX293" s="41"/>
      <c r="GDY293" s="41"/>
      <c r="GDZ293" s="41"/>
      <c r="GEA293" s="41"/>
      <c r="GEB293" s="41"/>
      <c r="GEC293" s="41"/>
      <c r="GED293" s="41"/>
      <c r="GEE293" s="41"/>
      <c r="GEF293" s="41"/>
      <c r="GEG293" s="41"/>
      <c r="GEH293" s="41"/>
      <c r="GEI293" s="41"/>
      <c r="GEJ293" s="41"/>
      <c r="GEK293" s="41"/>
      <c r="GEL293" s="41"/>
      <c r="GEM293" s="41"/>
      <c r="GEN293" s="41"/>
      <c r="GEO293" s="41"/>
      <c r="GEP293" s="41"/>
      <c r="GEQ293" s="41"/>
      <c r="GER293" s="41"/>
      <c r="GES293" s="41"/>
      <c r="GET293" s="41"/>
      <c r="GEU293" s="41"/>
      <c r="GEV293" s="41"/>
      <c r="GEW293" s="41"/>
      <c r="GEX293" s="41"/>
      <c r="GEY293" s="41"/>
      <c r="GEZ293" s="41"/>
      <c r="GFA293" s="41"/>
      <c r="GFB293" s="41"/>
      <c r="GFC293" s="41"/>
      <c r="GFD293" s="41"/>
      <c r="GFE293" s="41"/>
      <c r="GFF293" s="41"/>
      <c r="GFG293" s="41"/>
      <c r="GFH293" s="41"/>
      <c r="GFI293" s="41"/>
      <c r="GFJ293" s="41"/>
      <c r="GFK293" s="42"/>
      <c r="GFL293" s="41"/>
      <c r="GFM293" s="41"/>
      <c r="GFN293" s="41"/>
      <c r="GFO293" s="41"/>
      <c r="GFP293" s="41"/>
      <c r="GFQ293" s="41"/>
      <c r="GFR293" s="41"/>
      <c r="GFS293" s="41"/>
      <c r="GFT293" s="41"/>
      <c r="GFU293" s="41"/>
      <c r="GFV293" s="41"/>
      <c r="GFW293" s="41"/>
      <c r="GFX293" s="41"/>
      <c r="GFY293" s="41"/>
      <c r="GFZ293" s="41"/>
      <c r="GGA293" s="41"/>
      <c r="GGB293" s="41"/>
      <c r="GGC293" s="41"/>
      <c r="GGD293" s="41"/>
      <c r="GGE293" s="41"/>
      <c r="GGF293" s="41"/>
      <c r="GGG293" s="41"/>
      <c r="GGH293" s="41"/>
      <c r="GGI293" s="41"/>
      <c r="GGJ293" s="41"/>
      <c r="GGK293" s="41"/>
      <c r="GGL293" s="41"/>
      <c r="GGM293" s="41"/>
      <c r="GGN293" s="41"/>
      <c r="GGO293" s="41"/>
      <c r="GGP293" s="41"/>
      <c r="GGQ293" s="41"/>
      <c r="GGR293" s="41"/>
      <c r="GGS293" s="41"/>
      <c r="GGT293" s="41"/>
      <c r="GGU293" s="41"/>
      <c r="GGV293" s="41"/>
      <c r="GGW293" s="41"/>
      <c r="GGX293" s="41"/>
      <c r="GGY293" s="41"/>
      <c r="GGZ293" s="41"/>
      <c r="GHA293" s="41"/>
      <c r="GHB293" s="41"/>
      <c r="GHC293" s="41"/>
      <c r="GHD293" s="41"/>
      <c r="GHE293" s="41"/>
      <c r="GHF293" s="41"/>
      <c r="GHG293" s="41"/>
      <c r="GHH293" s="41"/>
      <c r="GHI293" s="41"/>
      <c r="GHJ293" s="41"/>
      <c r="GHK293" s="41"/>
      <c r="GHL293" s="41"/>
      <c r="GHM293" s="41"/>
      <c r="GHN293" s="41"/>
      <c r="GHO293" s="41"/>
      <c r="GHP293" s="41"/>
      <c r="GHQ293" s="41"/>
      <c r="GHR293" s="41"/>
      <c r="GHS293" s="41"/>
      <c r="GHT293" s="41"/>
      <c r="GHU293" s="41"/>
      <c r="GHV293" s="41"/>
      <c r="GHW293" s="41"/>
      <c r="GHX293" s="41"/>
      <c r="GHY293" s="41"/>
      <c r="GHZ293" s="41"/>
      <c r="GIA293" s="41"/>
      <c r="GIB293" s="41"/>
      <c r="GIC293" s="41"/>
      <c r="GID293" s="41"/>
      <c r="GIE293" s="41"/>
      <c r="GIF293" s="41"/>
      <c r="GIG293" s="41"/>
      <c r="GIH293" s="41"/>
      <c r="GII293" s="41"/>
      <c r="GIJ293" s="41"/>
      <c r="GIK293" s="41"/>
      <c r="GIL293" s="41"/>
      <c r="GIM293" s="41"/>
      <c r="GIN293" s="41"/>
      <c r="GIO293" s="41"/>
      <c r="GIP293" s="41"/>
      <c r="GIQ293" s="41"/>
      <c r="GIR293" s="41"/>
      <c r="GIS293" s="41"/>
      <c r="GIT293" s="41"/>
      <c r="GIU293" s="41"/>
      <c r="GIV293" s="41"/>
      <c r="GIW293" s="41"/>
      <c r="GIX293" s="41"/>
      <c r="GIY293" s="41"/>
      <c r="GIZ293" s="41"/>
      <c r="GJA293" s="41"/>
      <c r="GJB293" s="41"/>
      <c r="GJC293" s="41"/>
      <c r="GJD293" s="41"/>
      <c r="GJE293" s="41"/>
      <c r="GJF293" s="41"/>
      <c r="GJG293" s="41"/>
      <c r="GJH293" s="41"/>
      <c r="GJI293" s="41"/>
      <c r="GJJ293" s="41"/>
      <c r="GJK293" s="41"/>
      <c r="GJL293" s="41"/>
      <c r="GJM293" s="41"/>
      <c r="GJN293" s="41"/>
      <c r="GJO293" s="41"/>
      <c r="GJP293" s="41"/>
      <c r="GJQ293" s="41"/>
      <c r="GJR293" s="41"/>
      <c r="GJS293" s="41"/>
      <c r="GJT293" s="41"/>
      <c r="GJU293" s="41"/>
      <c r="GJV293" s="41"/>
      <c r="GJW293" s="41"/>
      <c r="GJX293" s="41"/>
      <c r="GJY293" s="41"/>
      <c r="GJZ293" s="41"/>
      <c r="GKA293" s="41"/>
      <c r="GKB293" s="41"/>
      <c r="GKC293" s="41"/>
      <c r="GKD293" s="41"/>
      <c r="GKE293" s="41"/>
      <c r="GKF293" s="41"/>
      <c r="GKG293" s="41"/>
      <c r="GKH293" s="41"/>
      <c r="GKI293" s="41"/>
      <c r="GKJ293" s="41"/>
      <c r="GKK293" s="41"/>
      <c r="GKL293" s="41"/>
      <c r="GKM293" s="41"/>
      <c r="GKN293" s="41"/>
      <c r="GKO293" s="41"/>
      <c r="GKP293" s="41"/>
      <c r="GKQ293" s="41"/>
      <c r="GKR293" s="41"/>
      <c r="GKS293" s="41"/>
      <c r="GKT293" s="41"/>
      <c r="GKU293" s="41"/>
      <c r="GKV293" s="41"/>
      <c r="GKW293" s="41"/>
      <c r="GKX293" s="41"/>
      <c r="GKY293" s="41"/>
      <c r="GKZ293" s="41"/>
      <c r="GLA293" s="41"/>
      <c r="GLB293" s="42"/>
      <c r="GLC293" s="41"/>
      <c r="GLD293" s="41"/>
      <c r="GLE293" s="41"/>
      <c r="GLF293" s="41"/>
      <c r="GLG293" s="41"/>
      <c r="GLH293" s="41"/>
      <c r="GLI293" s="41"/>
      <c r="GLJ293" s="41"/>
      <c r="GLK293" s="41"/>
      <c r="GLL293" s="41"/>
      <c r="GLM293" s="41"/>
      <c r="GLN293" s="41"/>
      <c r="GLO293" s="41"/>
      <c r="GLP293" s="41"/>
      <c r="GLQ293" s="41"/>
      <c r="GLR293" s="41"/>
      <c r="GLS293" s="41"/>
      <c r="GLT293" s="41"/>
      <c r="GLU293" s="41"/>
      <c r="GLV293" s="41"/>
      <c r="GLW293" s="41"/>
      <c r="GLX293" s="41"/>
      <c r="GLY293" s="41"/>
      <c r="GLZ293" s="41"/>
      <c r="GMA293" s="41"/>
      <c r="GMB293" s="41"/>
      <c r="GMC293" s="41"/>
      <c r="GMD293" s="41"/>
      <c r="GME293" s="41"/>
      <c r="GMF293" s="41"/>
      <c r="GMG293" s="41"/>
      <c r="GMH293" s="41"/>
      <c r="GMI293" s="41"/>
      <c r="GMJ293" s="41"/>
      <c r="GMK293" s="41"/>
      <c r="GML293" s="41"/>
      <c r="GMM293" s="41"/>
      <c r="GMN293" s="41"/>
      <c r="GMO293" s="41"/>
      <c r="GMP293" s="41"/>
      <c r="GMQ293" s="41"/>
      <c r="GMR293" s="41"/>
      <c r="GMS293" s="41"/>
      <c r="GMT293" s="41"/>
      <c r="GMU293" s="41"/>
      <c r="GMV293" s="41"/>
      <c r="GMW293" s="41"/>
      <c r="GMX293" s="41"/>
      <c r="GMY293" s="41"/>
      <c r="GMZ293" s="41"/>
      <c r="GNA293" s="41"/>
      <c r="GNB293" s="41"/>
      <c r="GNC293" s="41"/>
      <c r="GND293" s="41"/>
      <c r="GNE293" s="41"/>
      <c r="GNF293" s="41"/>
      <c r="GNG293" s="41"/>
      <c r="GNH293" s="41"/>
      <c r="GNI293" s="41"/>
      <c r="GNJ293" s="41"/>
      <c r="GNK293" s="41"/>
      <c r="GNL293" s="41"/>
      <c r="GNM293" s="41"/>
      <c r="GNN293" s="41"/>
      <c r="GNO293" s="41"/>
      <c r="GNP293" s="41"/>
      <c r="GNQ293" s="41"/>
      <c r="GNR293" s="41"/>
      <c r="GNS293" s="41"/>
      <c r="GNT293" s="41"/>
      <c r="GNU293" s="41"/>
      <c r="GNV293" s="41"/>
      <c r="GNW293" s="41"/>
      <c r="GNX293" s="41"/>
      <c r="GNY293" s="41"/>
      <c r="GNZ293" s="41"/>
      <c r="GOA293" s="41"/>
      <c r="GOB293" s="41"/>
      <c r="GOC293" s="41"/>
      <c r="GOD293" s="41"/>
      <c r="GOE293" s="41"/>
      <c r="GOF293" s="41"/>
      <c r="GOG293" s="41"/>
      <c r="GOH293" s="41"/>
      <c r="GOI293" s="41"/>
      <c r="GOJ293" s="41"/>
      <c r="GOK293" s="41"/>
      <c r="GOL293" s="41"/>
      <c r="GOM293" s="41"/>
      <c r="GON293" s="41"/>
      <c r="GOO293" s="41"/>
      <c r="GOP293" s="41"/>
      <c r="GOQ293" s="41"/>
      <c r="GOR293" s="41"/>
      <c r="GOS293" s="41"/>
      <c r="GOT293" s="41"/>
      <c r="GOU293" s="41"/>
      <c r="GOV293" s="41"/>
      <c r="GOW293" s="41"/>
      <c r="GOX293" s="41"/>
      <c r="GOY293" s="41"/>
      <c r="GOZ293" s="41"/>
      <c r="GPA293" s="41"/>
      <c r="GPB293" s="41"/>
      <c r="GPC293" s="41"/>
      <c r="GPD293" s="41"/>
      <c r="GPE293" s="41"/>
      <c r="GPF293" s="41"/>
      <c r="GPG293" s="41"/>
      <c r="GPH293" s="41"/>
      <c r="GPI293" s="41"/>
      <c r="GPJ293" s="41"/>
      <c r="GPK293" s="41"/>
      <c r="GPL293" s="41"/>
      <c r="GPM293" s="41"/>
      <c r="GPN293" s="41"/>
      <c r="GPO293" s="41"/>
      <c r="GPP293" s="41"/>
      <c r="GPQ293" s="41"/>
      <c r="GPR293" s="41"/>
      <c r="GPS293" s="41"/>
      <c r="GPT293" s="41"/>
      <c r="GPU293" s="41"/>
      <c r="GPV293" s="41"/>
      <c r="GPW293" s="41"/>
      <c r="GPX293" s="41"/>
      <c r="GPY293" s="41"/>
      <c r="GPZ293" s="41"/>
      <c r="GQA293" s="41"/>
      <c r="GQB293" s="41"/>
      <c r="GQC293" s="41"/>
      <c r="GQD293" s="41"/>
      <c r="GQE293" s="41"/>
      <c r="GQF293" s="41"/>
      <c r="GQG293" s="41"/>
      <c r="GQH293" s="41"/>
      <c r="GQI293" s="41"/>
      <c r="GQJ293" s="41"/>
      <c r="GQK293" s="41"/>
      <c r="GQL293" s="41"/>
      <c r="GQM293" s="41"/>
      <c r="GQN293" s="41"/>
      <c r="GQO293" s="41"/>
      <c r="GQP293" s="41"/>
      <c r="GQQ293" s="41"/>
      <c r="GQR293" s="41"/>
      <c r="GQS293" s="42"/>
      <c r="GQT293" s="41"/>
      <c r="GQU293" s="41"/>
      <c r="GQV293" s="41"/>
      <c r="GQW293" s="41"/>
      <c r="GQX293" s="41"/>
      <c r="GQY293" s="41"/>
      <c r="GQZ293" s="41"/>
      <c r="GRA293" s="41"/>
      <c r="GRB293" s="41"/>
      <c r="GRC293" s="41"/>
      <c r="GRD293" s="41"/>
      <c r="GRE293" s="41"/>
      <c r="GRF293" s="41"/>
      <c r="GRG293" s="41"/>
      <c r="GRH293" s="41"/>
      <c r="GRI293" s="41"/>
      <c r="GRJ293" s="41"/>
      <c r="GRK293" s="41"/>
      <c r="GRL293" s="41"/>
      <c r="GRM293" s="41"/>
      <c r="GRN293" s="41"/>
      <c r="GRO293" s="41"/>
      <c r="GRP293" s="41"/>
      <c r="GRQ293" s="41"/>
      <c r="GRR293" s="41"/>
      <c r="GRS293" s="41"/>
      <c r="GRT293" s="41"/>
      <c r="GRU293" s="41"/>
      <c r="GRV293" s="41"/>
      <c r="GRW293" s="41"/>
      <c r="GRX293" s="41"/>
      <c r="GRY293" s="41"/>
      <c r="GRZ293" s="41"/>
      <c r="GSA293" s="41"/>
      <c r="GSB293" s="41"/>
      <c r="GSC293" s="41"/>
      <c r="GSD293" s="41"/>
      <c r="GSE293" s="41"/>
      <c r="GSF293" s="41"/>
      <c r="GSG293" s="41"/>
      <c r="GSH293" s="41"/>
      <c r="GSI293" s="41"/>
      <c r="GSJ293" s="41"/>
      <c r="GSK293" s="41"/>
      <c r="GSL293" s="41"/>
      <c r="GSM293" s="41"/>
      <c r="GSN293" s="41"/>
      <c r="GSO293" s="41"/>
      <c r="GSP293" s="41"/>
      <c r="GSQ293" s="41"/>
      <c r="GSR293" s="41"/>
      <c r="GSS293" s="41"/>
      <c r="GST293" s="41"/>
      <c r="GSU293" s="41"/>
      <c r="GSV293" s="41"/>
      <c r="GSW293" s="41"/>
      <c r="GSX293" s="41"/>
      <c r="GSY293" s="41"/>
      <c r="GSZ293" s="41"/>
      <c r="GTA293" s="41"/>
      <c r="GTB293" s="41"/>
      <c r="GTC293" s="41"/>
      <c r="GTD293" s="41"/>
      <c r="GTE293" s="41"/>
      <c r="GTF293" s="41"/>
      <c r="GTG293" s="41"/>
      <c r="GTH293" s="41"/>
      <c r="GTI293" s="41"/>
      <c r="GTJ293" s="41"/>
      <c r="GTK293" s="41"/>
      <c r="GTL293" s="41"/>
      <c r="GTM293" s="41"/>
      <c r="GTN293" s="41"/>
      <c r="GTO293" s="41"/>
      <c r="GTP293" s="41"/>
      <c r="GTQ293" s="41"/>
      <c r="GTR293" s="41"/>
      <c r="GTS293" s="41"/>
      <c r="GTT293" s="41"/>
      <c r="GTU293" s="41"/>
      <c r="GTV293" s="41"/>
      <c r="GTW293" s="41"/>
      <c r="GTX293" s="41"/>
      <c r="GTY293" s="41"/>
      <c r="GTZ293" s="41"/>
      <c r="GUA293" s="41"/>
      <c r="GUB293" s="41"/>
      <c r="GUC293" s="41"/>
      <c r="GUD293" s="41"/>
      <c r="GUE293" s="41"/>
      <c r="GUF293" s="41"/>
      <c r="GUG293" s="41"/>
      <c r="GUH293" s="41"/>
      <c r="GUI293" s="41"/>
      <c r="GUJ293" s="41"/>
      <c r="GUK293" s="41"/>
      <c r="GUL293" s="41"/>
      <c r="GUM293" s="41"/>
      <c r="GUN293" s="41"/>
      <c r="GUO293" s="41"/>
      <c r="GUP293" s="41"/>
      <c r="GUQ293" s="41"/>
      <c r="GUR293" s="41"/>
      <c r="GUS293" s="41"/>
      <c r="GUT293" s="41"/>
      <c r="GUU293" s="41"/>
      <c r="GUV293" s="41"/>
      <c r="GUW293" s="41"/>
      <c r="GUX293" s="41"/>
      <c r="GUY293" s="41"/>
      <c r="GUZ293" s="41"/>
      <c r="GVA293" s="41"/>
      <c r="GVB293" s="41"/>
      <c r="GVC293" s="41"/>
      <c r="GVD293" s="41"/>
      <c r="GVE293" s="41"/>
      <c r="GVF293" s="41"/>
      <c r="GVG293" s="41"/>
      <c r="GVH293" s="41"/>
      <c r="GVI293" s="41"/>
      <c r="GVJ293" s="41"/>
      <c r="GVK293" s="41"/>
      <c r="GVL293" s="41"/>
      <c r="GVM293" s="41"/>
      <c r="GVN293" s="41"/>
      <c r="GVO293" s="41"/>
      <c r="GVP293" s="41"/>
      <c r="GVQ293" s="41"/>
      <c r="GVR293" s="41"/>
      <c r="GVS293" s="41"/>
      <c r="GVT293" s="41"/>
      <c r="GVU293" s="41"/>
      <c r="GVV293" s="41"/>
      <c r="GVW293" s="41"/>
      <c r="GVX293" s="41"/>
      <c r="GVY293" s="41"/>
      <c r="GVZ293" s="41"/>
      <c r="GWA293" s="41"/>
      <c r="GWB293" s="41"/>
      <c r="GWC293" s="41"/>
      <c r="GWD293" s="41"/>
      <c r="GWE293" s="41"/>
      <c r="GWF293" s="41"/>
      <c r="GWG293" s="41"/>
      <c r="GWH293" s="41"/>
      <c r="GWI293" s="41"/>
      <c r="GWJ293" s="42"/>
      <c r="GWK293" s="41"/>
      <c r="GWL293" s="41"/>
      <c r="GWM293" s="41"/>
      <c r="GWN293" s="41"/>
      <c r="GWO293" s="41"/>
      <c r="GWP293" s="41"/>
      <c r="GWQ293" s="41"/>
      <c r="GWR293" s="41"/>
      <c r="GWS293" s="41"/>
      <c r="GWT293" s="41"/>
      <c r="GWU293" s="41"/>
      <c r="GWV293" s="41"/>
      <c r="GWW293" s="41"/>
      <c r="GWX293" s="41"/>
      <c r="GWY293" s="41"/>
      <c r="GWZ293" s="41"/>
      <c r="GXA293" s="41"/>
      <c r="GXB293" s="41"/>
      <c r="GXC293" s="41"/>
      <c r="GXD293" s="41"/>
      <c r="GXE293" s="41"/>
      <c r="GXF293" s="41"/>
      <c r="GXG293" s="41"/>
      <c r="GXH293" s="41"/>
      <c r="GXI293" s="41"/>
      <c r="GXJ293" s="41"/>
      <c r="GXK293" s="41"/>
      <c r="GXL293" s="41"/>
      <c r="GXM293" s="41"/>
      <c r="GXN293" s="41"/>
      <c r="GXO293" s="41"/>
      <c r="GXP293" s="41"/>
      <c r="GXQ293" s="41"/>
      <c r="GXR293" s="41"/>
      <c r="GXS293" s="41"/>
      <c r="GXT293" s="41"/>
      <c r="GXU293" s="41"/>
      <c r="GXV293" s="41"/>
      <c r="GXW293" s="41"/>
      <c r="GXX293" s="41"/>
      <c r="GXY293" s="41"/>
      <c r="GXZ293" s="41"/>
      <c r="GYA293" s="41"/>
      <c r="GYB293" s="41"/>
      <c r="GYC293" s="41"/>
      <c r="GYD293" s="41"/>
      <c r="GYE293" s="41"/>
      <c r="GYF293" s="41"/>
      <c r="GYG293" s="41"/>
      <c r="GYH293" s="41"/>
      <c r="GYI293" s="41"/>
      <c r="GYJ293" s="41"/>
      <c r="GYK293" s="41"/>
      <c r="GYL293" s="41"/>
      <c r="GYM293" s="41"/>
      <c r="GYN293" s="41"/>
      <c r="GYO293" s="41"/>
      <c r="GYP293" s="41"/>
      <c r="GYQ293" s="41"/>
      <c r="GYR293" s="41"/>
      <c r="GYS293" s="41"/>
      <c r="GYT293" s="41"/>
      <c r="GYU293" s="41"/>
      <c r="GYV293" s="41"/>
      <c r="GYW293" s="41"/>
      <c r="GYX293" s="41"/>
      <c r="GYY293" s="41"/>
      <c r="GYZ293" s="41"/>
      <c r="GZA293" s="41"/>
      <c r="GZB293" s="41"/>
      <c r="GZC293" s="41"/>
      <c r="GZD293" s="41"/>
      <c r="GZE293" s="41"/>
      <c r="GZF293" s="41"/>
      <c r="GZG293" s="41"/>
      <c r="GZH293" s="41"/>
      <c r="GZI293" s="41"/>
      <c r="GZJ293" s="41"/>
      <c r="GZK293" s="41"/>
      <c r="GZL293" s="41"/>
      <c r="GZM293" s="41"/>
      <c r="GZN293" s="41"/>
      <c r="GZO293" s="41"/>
      <c r="GZP293" s="41"/>
      <c r="GZQ293" s="41"/>
      <c r="GZR293" s="41"/>
      <c r="GZS293" s="41"/>
      <c r="GZT293" s="41"/>
      <c r="GZU293" s="41"/>
      <c r="GZV293" s="41"/>
      <c r="GZW293" s="41"/>
      <c r="GZX293" s="41"/>
      <c r="GZY293" s="41"/>
      <c r="GZZ293" s="41"/>
      <c r="HAA293" s="41"/>
      <c r="HAB293" s="41"/>
      <c r="HAC293" s="41"/>
      <c r="HAD293" s="41"/>
      <c r="HAE293" s="41"/>
      <c r="HAF293" s="41"/>
      <c r="HAG293" s="41"/>
      <c r="HAH293" s="41"/>
      <c r="HAI293" s="41"/>
      <c r="HAJ293" s="41"/>
      <c r="HAK293" s="41"/>
      <c r="HAL293" s="41"/>
      <c r="HAM293" s="41"/>
      <c r="HAN293" s="41"/>
      <c r="HAO293" s="41"/>
      <c r="HAP293" s="41"/>
      <c r="HAQ293" s="41"/>
      <c r="HAR293" s="41"/>
      <c r="HAS293" s="41"/>
      <c r="HAT293" s="41"/>
      <c r="HAU293" s="41"/>
      <c r="HAV293" s="41"/>
      <c r="HAW293" s="41"/>
      <c r="HAX293" s="41"/>
      <c r="HAY293" s="41"/>
      <c r="HAZ293" s="41"/>
      <c r="HBA293" s="41"/>
      <c r="HBB293" s="41"/>
      <c r="HBC293" s="41"/>
      <c r="HBD293" s="41"/>
      <c r="HBE293" s="41"/>
      <c r="HBF293" s="41"/>
      <c r="HBG293" s="41"/>
      <c r="HBH293" s="41"/>
      <c r="HBI293" s="41"/>
      <c r="HBJ293" s="41"/>
      <c r="HBK293" s="41"/>
      <c r="HBL293" s="41"/>
      <c r="HBM293" s="41"/>
      <c r="HBN293" s="41"/>
      <c r="HBO293" s="41"/>
      <c r="HBP293" s="41"/>
      <c r="HBQ293" s="41"/>
      <c r="HBR293" s="41"/>
      <c r="HBS293" s="41"/>
      <c r="HBT293" s="41"/>
      <c r="HBU293" s="41"/>
      <c r="HBV293" s="41"/>
      <c r="HBW293" s="41"/>
      <c r="HBX293" s="41"/>
      <c r="HBY293" s="41"/>
      <c r="HBZ293" s="41"/>
      <c r="HCA293" s="42"/>
      <c r="HCB293" s="41"/>
      <c r="HCC293" s="41"/>
      <c r="HCD293" s="41"/>
      <c r="HCE293" s="41"/>
      <c r="HCF293" s="41"/>
      <c r="HCG293" s="41"/>
      <c r="HCH293" s="41"/>
      <c r="HCI293" s="41"/>
      <c r="HCJ293" s="41"/>
      <c r="HCK293" s="41"/>
      <c r="HCL293" s="41"/>
      <c r="HCM293" s="41"/>
      <c r="HCN293" s="41"/>
      <c r="HCO293" s="41"/>
      <c r="HCP293" s="41"/>
      <c r="HCQ293" s="41"/>
      <c r="HCR293" s="41"/>
      <c r="HCS293" s="41"/>
      <c r="HCT293" s="41"/>
      <c r="HCU293" s="41"/>
      <c r="HCV293" s="41"/>
      <c r="HCW293" s="41"/>
      <c r="HCX293" s="41"/>
      <c r="HCY293" s="41"/>
      <c r="HCZ293" s="41"/>
      <c r="HDA293" s="41"/>
      <c r="HDB293" s="41"/>
      <c r="HDC293" s="41"/>
      <c r="HDD293" s="41"/>
      <c r="HDE293" s="41"/>
      <c r="HDF293" s="41"/>
      <c r="HDG293" s="41"/>
      <c r="HDH293" s="41"/>
      <c r="HDI293" s="41"/>
      <c r="HDJ293" s="41"/>
      <c r="HDK293" s="41"/>
      <c r="HDL293" s="41"/>
      <c r="HDM293" s="41"/>
      <c r="HDN293" s="41"/>
      <c r="HDO293" s="41"/>
      <c r="HDP293" s="41"/>
      <c r="HDQ293" s="41"/>
      <c r="HDR293" s="41"/>
      <c r="HDS293" s="41"/>
      <c r="HDT293" s="41"/>
      <c r="HDU293" s="41"/>
      <c r="HDV293" s="41"/>
      <c r="HDW293" s="41"/>
      <c r="HDX293" s="41"/>
      <c r="HDY293" s="41"/>
      <c r="HDZ293" s="41"/>
      <c r="HEA293" s="41"/>
      <c r="HEB293" s="41"/>
      <c r="HEC293" s="41"/>
      <c r="HED293" s="41"/>
      <c r="HEE293" s="41"/>
      <c r="HEF293" s="41"/>
      <c r="HEG293" s="41"/>
      <c r="HEH293" s="41"/>
      <c r="HEI293" s="41"/>
      <c r="HEJ293" s="41"/>
      <c r="HEK293" s="41"/>
      <c r="HEL293" s="41"/>
      <c r="HEM293" s="41"/>
      <c r="HEN293" s="41"/>
      <c r="HEO293" s="41"/>
      <c r="HEP293" s="41"/>
      <c r="HEQ293" s="41"/>
      <c r="HER293" s="41"/>
      <c r="HES293" s="41"/>
      <c r="HET293" s="41"/>
      <c r="HEU293" s="41"/>
      <c r="HEV293" s="41"/>
      <c r="HEW293" s="41"/>
      <c r="HEX293" s="41"/>
      <c r="HEY293" s="41"/>
      <c r="HEZ293" s="41"/>
      <c r="HFA293" s="41"/>
      <c r="HFB293" s="41"/>
      <c r="HFC293" s="41"/>
      <c r="HFD293" s="41"/>
      <c r="HFE293" s="41"/>
      <c r="HFF293" s="41"/>
      <c r="HFG293" s="41"/>
      <c r="HFH293" s="41"/>
      <c r="HFI293" s="41"/>
      <c r="HFJ293" s="41"/>
      <c r="HFK293" s="41"/>
      <c r="HFL293" s="41"/>
      <c r="HFM293" s="41"/>
      <c r="HFN293" s="41"/>
      <c r="HFO293" s="41"/>
      <c r="HFP293" s="41"/>
      <c r="HFQ293" s="41"/>
      <c r="HFR293" s="41"/>
      <c r="HFS293" s="41"/>
      <c r="HFT293" s="41"/>
      <c r="HFU293" s="41"/>
      <c r="HFV293" s="41"/>
      <c r="HFW293" s="41"/>
      <c r="HFX293" s="41"/>
      <c r="HFY293" s="41"/>
      <c r="HFZ293" s="41"/>
      <c r="HGA293" s="41"/>
      <c r="HGB293" s="41"/>
      <c r="HGC293" s="41"/>
      <c r="HGD293" s="41"/>
      <c r="HGE293" s="41"/>
      <c r="HGF293" s="41"/>
      <c r="HGG293" s="41"/>
      <c r="HGH293" s="41"/>
      <c r="HGI293" s="41"/>
      <c r="HGJ293" s="41"/>
      <c r="HGK293" s="41"/>
      <c r="HGL293" s="41"/>
      <c r="HGM293" s="41"/>
      <c r="HGN293" s="41"/>
      <c r="HGO293" s="41"/>
      <c r="HGP293" s="41"/>
      <c r="HGQ293" s="41"/>
      <c r="HGR293" s="41"/>
      <c r="HGS293" s="41"/>
      <c r="HGT293" s="41"/>
      <c r="HGU293" s="41"/>
      <c r="HGV293" s="41"/>
      <c r="HGW293" s="41"/>
      <c r="HGX293" s="41"/>
      <c r="HGY293" s="41"/>
      <c r="HGZ293" s="41"/>
      <c r="HHA293" s="41"/>
      <c r="HHB293" s="41"/>
      <c r="HHC293" s="41"/>
      <c r="HHD293" s="41"/>
      <c r="HHE293" s="41"/>
      <c r="HHF293" s="41"/>
      <c r="HHG293" s="41"/>
      <c r="HHH293" s="41"/>
      <c r="HHI293" s="41"/>
      <c r="HHJ293" s="41"/>
      <c r="HHK293" s="41"/>
      <c r="HHL293" s="41"/>
      <c r="HHM293" s="41"/>
      <c r="HHN293" s="41"/>
      <c r="HHO293" s="41"/>
      <c r="HHP293" s="41"/>
      <c r="HHQ293" s="41"/>
      <c r="HHR293" s="41"/>
      <c r="HHS293" s="41"/>
      <c r="HHT293" s="41"/>
      <c r="HHU293" s="41"/>
      <c r="HHV293" s="41"/>
      <c r="HHW293" s="41"/>
      <c r="HHX293" s="41"/>
      <c r="HHY293" s="41"/>
      <c r="HHZ293" s="41"/>
      <c r="HIA293" s="41"/>
      <c r="HIB293" s="41"/>
      <c r="HIC293" s="41"/>
      <c r="HID293" s="41"/>
      <c r="HIE293" s="41"/>
      <c r="HIF293" s="41"/>
      <c r="HIG293" s="41"/>
      <c r="HIH293" s="41"/>
      <c r="HII293" s="41"/>
      <c r="HIJ293" s="41"/>
      <c r="HIK293" s="41"/>
      <c r="HIL293" s="41"/>
      <c r="HIM293" s="41"/>
      <c r="HIN293" s="41"/>
      <c r="HIO293" s="41"/>
      <c r="HIP293" s="41"/>
      <c r="HIQ293" s="41"/>
      <c r="HIR293" s="41"/>
      <c r="HIS293" s="41"/>
      <c r="HIT293" s="41"/>
      <c r="HIU293" s="41"/>
      <c r="HIV293" s="41"/>
      <c r="HIW293" s="41"/>
      <c r="HIX293" s="41"/>
      <c r="HIY293" s="41"/>
      <c r="HIZ293" s="41"/>
      <c r="HJA293" s="41"/>
      <c r="HJB293" s="41"/>
      <c r="HJC293" s="41"/>
      <c r="HJD293" s="41"/>
      <c r="HJE293" s="41"/>
      <c r="HJF293" s="41"/>
      <c r="HJG293" s="41"/>
      <c r="HJH293" s="41"/>
      <c r="HJI293" s="41"/>
      <c r="HJJ293" s="41"/>
      <c r="HJK293" s="41"/>
      <c r="HJL293" s="41"/>
      <c r="HJM293" s="41"/>
      <c r="HJN293" s="41"/>
      <c r="HJO293" s="41"/>
      <c r="HJP293" s="41"/>
      <c r="HJQ293" s="41"/>
      <c r="HJR293" s="41"/>
      <c r="HJS293" s="41"/>
      <c r="HJT293" s="41"/>
      <c r="HJU293" s="41"/>
      <c r="HJV293" s="41"/>
      <c r="HJW293" s="42"/>
      <c r="HJX293" s="41"/>
      <c r="HJY293" s="41"/>
      <c r="HJZ293" s="41"/>
      <c r="HKA293" s="41"/>
      <c r="HKB293" s="41"/>
      <c r="HKC293" s="41"/>
      <c r="HKD293" s="41"/>
      <c r="HKE293" s="41"/>
      <c r="HKF293" s="41"/>
      <c r="HKG293" s="41"/>
      <c r="HKH293" s="41"/>
      <c r="HKI293" s="41"/>
      <c r="HKJ293" s="41"/>
      <c r="HKK293" s="41"/>
      <c r="HKL293" s="41"/>
      <c r="HKM293" s="41"/>
      <c r="HKN293" s="41"/>
      <c r="HKO293" s="41"/>
      <c r="HKP293" s="41"/>
      <c r="HKQ293" s="41"/>
      <c r="HKR293" s="41"/>
      <c r="HKS293" s="41"/>
      <c r="HKT293" s="41"/>
      <c r="HKU293" s="41"/>
      <c r="HKV293" s="41"/>
      <c r="HKW293" s="41"/>
      <c r="HKX293" s="41"/>
      <c r="HKY293" s="41"/>
      <c r="HKZ293" s="41"/>
      <c r="HLA293" s="41"/>
      <c r="HLB293" s="41"/>
      <c r="HLC293" s="41"/>
      <c r="HLD293" s="41"/>
      <c r="HLE293" s="41"/>
      <c r="HLF293" s="41"/>
      <c r="HLG293" s="41"/>
      <c r="HLH293" s="41"/>
      <c r="HLI293" s="41"/>
      <c r="HLJ293" s="41"/>
      <c r="HLK293" s="41"/>
      <c r="HLL293" s="41"/>
      <c r="HLM293" s="41"/>
      <c r="HLN293" s="41"/>
      <c r="HLO293" s="41"/>
      <c r="HLP293" s="41"/>
      <c r="HLQ293" s="41"/>
      <c r="HLR293" s="41"/>
      <c r="HLS293" s="41"/>
      <c r="HLT293" s="41"/>
      <c r="HLU293" s="41"/>
      <c r="HLV293" s="41"/>
      <c r="HLW293" s="41"/>
      <c r="HLX293" s="41"/>
      <c r="HLY293" s="41"/>
      <c r="HLZ293" s="41"/>
      <c r="HMA293" s="41"/>
      <c r="HMB293" s="41"/>
      <c r="HMC293" s="41"/>
      <c r="HMD293" s="41"/>
      <c r="HME293" s="41"/>
      <c r="HMF293" s="41"/>
      <c r="HMG293" s="41"/>
      <c r="HMH293" s="41"/>
      <c r="HMI293" s="41"/>
      <c r="HMJ293" s="41"/>
      <c r="HMK293" s="41"/>
      <c r="HML293" s="41"/>
      <c r="HMM293" s="41"/>
      <c r="HMN293" s="41"/>
      <c r="HMO293" s="41"/>
      <c r="HMP293" s="41"/>
      <c r="HMQ293" s="41"/>
      <c r="HMR293" s="41"/>
      <c r="HMS293" s="41"/>
      <c r="HMT293" s="41"/>
      <c r="HMU293" s="41"/>
      <c r="HMV293" s="41"/>
      <c r="HMW293" s="41"/>
      <c r="HMX293" s="41"/>
      <c r="HMY293" s="41"/>
      <c r="HMZ293" s="41"/>
      <c r="HNA293" s="41"/>
      <c r="HNB293" s="41"/>
      <c r="HNC293" s="41"/>
      <c r="HND293" s="41"/>
      <c r="HNE293" s="41"/>
      <c r="HNF293" s="41"/>
      <c r="HNG293" s="41"/>
      <c r="HNH293" s="41"/>
      <c r="HNI293" s="41"/>
      <c r="HNJ293" s="41"/>
      <c r="HNK293" s="41"/>
      <c r="HNL293" s="41"/>
      <c r="HNM293" s="41"/>
      <c r="HNN293" s="41"/>
      <c r="HNO293" s="41"/>
      <c r="HNP293" s="41"/>
      <c r="HNQ293" s="41"/>
      <c r="HNR293" s="41"/>
      <c r="HNS293" s="41"/>
      <c r="HNT293" s="41"/>
      <c r="HNU293" s="41"/>
      <c r="HNV293" s="41"/>
      <c r="HNW293" s="41"/>
      <c r="HNX293" s="41"/>
      <c r="HNY293" s="41"/>
      <c r="HNZ293" s="41"/>
      <c r="HOA293" s="41"/>
      <c r="HOB293" s="41"/>
      <c r="HOC293" s="41"/>
      <c r="HOD293" s="41"/>
      <c r="HOE293" s="41"/>
      <c r="HOF293" s="41"/>
      <c r="HOG293" s="41"/>
      <c r="HOH293" s="41"/>
      <c r="HOI293" s="41"/>
      <c r="HOJ293" s="41"/>
      <c r="HOK293" s="41"/>
      <c r="HOL293" s="41"/>
      <c r="HOM293" s="41"/>
      <c r="HON293" s="41"/>
      <c r="HOO293" s="41"/>
      <c r="HOP293" s="41"/>
      <c r="HOQ293" s="41"/>
      <c r="HOR293" s="41"/>
      <c r="HOS293" s="41"/>
      <c r="HOT293" s="41"/>
      <c r="HOU293" s="41"/>
      <c r="HOV293" s="41"/>
      <c r="HOW293" s="41"/>
      <c r="HOX293" s="41"/>
      <c r="HOY293" s="41"/>
      <c r="HOZ293" s="41"/>
      <c r="HPA293" s="41"/>
      <c r="HPB293" s="41"/>
      <c r="HPC293" s="41"/>
      <c r="HPD293" s="41"/>
      <c r="HPE293" s="41"/>
      <c r="HPF293" s="41"/>
      <c r="HPG293" s="41"/>
      <c r="HPH293" s="41"/>
      <c r="HPI293" s="41"/>
      <c r="HPJ293" s="41"/>
      <c r="HPK293" s="41"/>
      <c r="HPL293" s="41"/>
      <c r="HPM293" s="41"/>
      <c r="HPN293" s="42"/>
      <c r="HPO293" s="41"/>
      <c r="HPP293" s="41"/>
      <c r="HPQ293" s="41"/>
      <c r="HPR293" s="41"/>
      <c r="HPS293" s="41"/>
      <c r="HPT293" s="41"/>
      <c r="HPU293" s="41"/>
      <c r="HPV293" s="41"/>
      <c r="HPW293" s="41"/>
      <c r="HPX293" s="41"/>
      <c r="HPY293" s="41"/>
      <c r="HPZ293" s="41"/>
      <c r="HQA293" s="41"/>
      <c r="HQB293" s="41"/>
      <c r="HQC293" s="41"/>
      <c r="HQD293" s="41"/>
      <c r="HQE293" s="41"/>
      <c r="HQF293" s="41"/>
      <c r="HQG293" s="41"/>
      <c r="HQH293" s="41"/>
      <c r="HQI293" s="41"/>
      <c r="HQJ293" s="41"/>
      <c r="HQK293" s="41"/>
      <c r="HQL293" s="41"/>
      <c r="HQM293" s="41"/>
      <c r="HQN293" s="41"/>
      <c r="HQO293" s="41"/>
      <c r="HQP293" s="41"/>
      <c r="HQQ293" s="41"/>
      <c r="HQR293" s="41"/>
      <c r="HQS293" s="41"/>
      <c r="HQT293" s="41"/>
      <c r="HQU293" s="41"/>
      <c r="HQV293" s="41"/>
      <c r="HQW293" s="41"/>
      <c r="HQX293" s="41"/>
      <c r="HQY293" s="41"/>
      <c r="HQZ293" s="41"/>
      <c r="HRA293" s="41"/>
      <c r="HRB293" s="41"/>
      <c r="HRC293" s="41"/>
      <c r="HRD293" s="41"/>
      <c r="HRE293" s="41"/>
      <c r="HRF293" s="41"/>
      <c r="HRG293" s="41"/>
      <c r="HRH293" s="41"/>
      <c r="HRI293" s="41"/>
      <c r="HRJ293" s="41"/>
      <c r="HRK293" s="41"/>
      <c r="HRL293" s="41"/>
      <c r="HRM293" s="41"/>
      <c r="HRN293" s="41"/>
      <c r="HRO293" s="41"/>
      <c r="HRP293" s="41"/>
      <c r="HRQ293" s="41"/>
      <c r="HRR293" s="41"/>
      <c r="HRS293" s="41"/>
      <c r="HRT293" s="41"/>
      <c r="HRU293" s="41"/>
      <c r="HRV293" s="41"/>
      <c r="HRW293" s="41"/>
      <c r="HRX293" s="41"/>
      <c r="HRY293" s="41"/>
      <c r="HRZ293" s="41"/>
      <c r="HSA293" s="41"/>
      <c r="HSB293" s="41"/>
      <c r="HSC293" s="41"/>
      <c r="HSD293" s="41"/>
      <c r="HSE293" s="41"/>
      <c r="HSF293" s="41"/>
      <c r="HSG293" s="41"/>
      <c r="HSH293" s="41"/>
      <c r="HSI293" s="41"/>
      <c r="HSJ293" s="41"/>
      <c r="HSK293" s="41"/>
      <c r="HSL293" s="41"/>
      <c r="HSM293" s="41"/>
      <c r="HSN293" s="41"/>
      <c r="HSO293" s="41"/>
      <c r="HSP293" s="41"/>
      <c r="HSQ293" s="41"/>
      <c r="HSR293" s="41"/>
      <c r="HSS293" s="41"/>
      <c r="HST293" s="41"/>
      <c r="HSU293" s="41"/>
      <c r="HSV293" s="41"/>
      <c r="HSW293" s="41"/>
      <c r="HSX293" s="41"/>
      <c r="HSY293" s="41"/>
      <c r="HSZ293" s="41"/>
      <c r="HTA293" s="41"/>
      <c r="HTB293" s="41"/>
      <c r="HTC293" s="41"/>
      <c r="HTD293" s="41"/>
      <c r="HTE293" s="41"/>
      <c r="HTF293" s="41"/>
      <c r="HTG293" s="41"/>
      <c r="HTH293" s="41"/>
      <c r="HTI293" s="41"/>
      <c r="HTJ293" s="41"/>
      <c r="HTK293" s="41"/>
      <c r="HTL293" s="41"/>
      <c r="HTM293" s="41"/>
      <c r="HTN293" s="41"/>
      <c r="HTO293" s="41"/>
      <c r="HTP293" s="41"/>
      <c r="HTQ293" s="41"/>
      <c r="HTR293" s="41"/>
      <c r="HTS293" s="41"/>
      <c r="HTT293" s="41"/>
      <c r="HTU293" s="41"/>
      <c r="HTV293" s="41"/>
      <c r="HTW293" s="41"/>
      <c r="HTX293" s="41"/>
      <c r="HTY293" s="41"/>
      <c r="HTZ293" s="41"/>
      <c r="HUA293" s="41"/>
      <c r="HUB293" s="41"/>
      <c r="HUC293" s="41"/>
      <c r="HUD293" s="41"/>
      <c r="HUE293" s="41"/>
      <c r="HUF293" s="41"/>
      <c r="HUG293" s="41"/>
      <c r="HUH293" s="41"/>
      <c r="HUI293" s="41"/>
      <c r="HUJ293" s="41"/>
      <c r="HUK293" s="41"/>
      <c r="HUL293" s="41"/>
      <c r="HUM293" s="41"/>
      <c r="HUN293" s="41"/>
      <c r="HUO293" s="41"/>
      <c r="HUP293" s="41"/>
      <c r="HUQ293" s="41"/>
      <c r="HUR293" s="41"/>
      <c r="HUS293" s="41"/>
      <c r="HUT293" s="41"/>
      <c r="HUU293" s="41"/>
      <c r="HUV293" s="41"/>
      <c r="HUW293" s="41"/>
      <c r="HUX293" s="41"/>
      <c r="HUY293" s="41"/>
      <c r="HUZ293" s="41"/>
      <c r="HVA293" s="41"/>
      <c r="HVB293" s="41"/>
      <c r="HVC293" s="41"/>
      <c r="HVD293" s="41"/>
      <c r="HVE293" s="42"/>
      <c r="HVF293" s="41"/>
      <c r="HVG293" s="41"/>
      <c r="HVH293" s="41"/>
      <c r="HVI293" s="41"/>
      <c r="HVJ293" s="41"/>
      <c r="HVK293" s="41"/>
      <c r="HVL293" s="41"/>
      <c r="HVM293" s="41"/>
      <c r="HVN293" s="41"/>
      <c r="HVO293" s="41"/>
      <c r="HVP293" s="41"/>
      <c r="HVQ293" s="41"/>
      <c r="HVR293" s="41"/>
      <c r="HVS293" s="41"/>
      <c r="HVT293" s="41"/>
      <c r="HVU293" s="41"/>
      <c r="HVV293" s="41"/>
      <c r="HVW293" s="41"/>
      <c r="HVX293" s="41"/>
      <c r="HVY293" s="41"/>
      <c r="HVZ293" s="41"/>
      <c r="HWA293" s="41"/>
      <c r="HWB293" s="41"/>
      <c r="HWC293" s="41"/>
      <c r="HWD293" s="41"/>
      <c r="HWE293" s="41"/>
      <c r="HWF293" s="41"/>
      <c r="HWG293" s="41"/>
      <c r="HWH293" s="41"/>
      <c r="HWI293" s="41"/>
      <c r="HWJ293" s="41"/>
      <c r="HWK293" s="41"/>
      <c r="HWL293" s="41"/>
      <c r="HWM293" s="41"/>
      <c r="HWN293" s="41"/>
      <c r="HWO293" s="41"/>
      <c r="HWP293" s="41"/>
      <c r="HWQ293" s="41"/>
      <c r="HWR293" s="41"/>
      <c r="HWS293" s="41"/>
      <c r="HWT293" s="41"/>
      <c r="HWU293" s="41"/>
      <c r="HWV293" s="41"/>
      <c r="HWW293" s="41"/>
      <c r="HWX293" s="41"/>
      <c r="HWY293" s="41"/>
      <c r="HWZ293" s="41"/>
      <c r="HXA293" s="41"/>
      <c r="HXB293" s="41"/>
      <c r="HXC293" s="41"/>
      <c r="HXD293" s="41"/>
      <c r="HXE293" s="41"/>
      <c r="HXF293" s="41"/>
      <c r="HXG293" s="41"/>
      <c r="HXH293" s="41"/>
      <c r="HXI293" s="41"/>
      <c r="HXJ293" s="41"/>
      <c r="HXK293" s="41"/>
      <c r="HXL293" s="41"/>
      <c r="HXM293" s="41"/>
      <c r="HXN293" s="41"/>
      <c r="HXO293" s="41"/>
      <c r="HXP293" s="41"/>
      <c r="HXQ293" s="41"/>
      <c r="HXR293" s="41"/>
      <c r="HXS293" s="41"/>
      <c r="HXT293" s="41"/>
      <c r="HXU293" s="41"/>
      <c r="HXV293" s="41"/>
      <c r="HXW293" s="41"/>
      <c r="HXX293" s="41"/>
      <c r="HXY293" s="41"/>
      <c r="HXZ293" s="41"/>
      <c r="HYA293" s="41"/>
      <c r="HYB293" s="41"/>
      <c r="HYC293" s="41"/>
      <c r="HYD293" s="41"/>
      <c r="HYE293" s="41"/>
      <c r="HYF293" s="41"/>
      <c r="HYG293" s="41"/>
      <c r="HYH293" s="41"/>
      <c r="HYI293" s="41"/>
      <c r="HYJ293" s="41"/>
      <c r="HYK293" s="41"/>
      <c r="HYL293" s="41"/>
      <c r="HYM293" s="41"/>
      <c r="HYN293" s="41"/>
      <c r="HYO293" s="41"/>
      <c r="HYP293" s="41"/>
      <c r="HYQ293" s="41"/>
      <c r="HYR293" s="41"/>
      <c r="HYS293" s="41"/>
      <c r="HYT293" s="41"/>
      <c r="HYU293" s="41"/>
      <c r="HYV293" s="41"/>
      <c r="HYW293" s="41"/>
      <c r="HYX293" s="41"/>
      <c r="HYY293" s="41"/>
      <c r="HYZ293" s="41"/>
      <c r="HZA293" s="41"/>
      <c r="HZB293" s="41"/>
      <c r="HZC293" s="41"/>
      <c r="HZD293" s="41"/>
      <c r="HZE293" s="41"/>
      <c r="HZF293" s="41"/>
      <c r="HZG293" s="41"/>
      <c r="HZH293" s="41"/>
      <c r="HZI293" s="41"/>
      <c r="HZJ293" s="41"/>
      <c r="HZK293" s="41"/>
      <c r="HZL293" s="41"/>
      <c r="HZM293" s="41"/>
      <c r="HZN293" s="41"/>
      <c r="HZO293" s="41"/>
      <c r="HZP293" s="41"/>
      <c r="HZQ293" s="41"/>
      <c r="HZR293" s="41"/>
      <c r="HZS293" s="41"/>
      <c r="HZT293" s="41"/>
      <c r="HZU293" s="41"/>
      <c r="HZV293" s="41"/>
      <c r="HZW293" s="41"/>
      <c r="HZX293" s="41"/>
      <c r="HZY293" s="41"/>
      <c r="HZZ293" s="41"/>
      <c r="IAA293" s="41"/>
      <c r="IAB293" s="41"/>
      <c r="IAC293" s="41"/>
      <c r="IAD293" s="41"/>
      <c r="IAE293" s="41"/>
      <c r="IAF293" s="41"/>
      <c r="IAG293" s="41"/>
      <c r="IAH293" s="41"/>
      <c r="IAI293" s="41"/>
      <c r="IAJ293" s="41"/>
      <c r="IAK293" s="41"/>
      <c r="IAL293" s="41"/>
      <c r="IAM293" s="41"/>
      <c r="IAN293" s="41"/>
      <c r="IAO293" s="41"/>
      <c r="IAP293" s="41"/>
      <c r="IAQ293" s="41"/>
      <c r="IAR293" s="41"/>
      <c r="IAS293" s="41"/>
      <c r="IAT293" s="41"/>
      <c r="IAU293" s="41"/>
      <c r="IAV293" s="42"/>
      <c r="IAW293" s="41"/>
      <c r="IAX293" s="41"/>
      <c r="IAY293" s="41"/>
      <c r="IAZ293" s="41"/>
      <c r="IBA293" s="41"/>
      <c r="IBB293" s="41"/>
      <c r="IBC293" s="41"/>
      <c r="IBD293" s="41"/>
      <c r="IBE293" s="41"/>
      <c r="IBF293" s="41"/>
      <c r="IBG293" s="41"/>
      <c r="IBH293" s="41"/>
      <c r="IBI293" s="41"/>
      <c r="IBJ293" s="41"/>
      <c r="IBK293" s="41"/>
      <c r="IBL293" s="41"/>
      <c r="IBM293" s="41"/>
      <c r="IBN293" s="41"/>
      <c r="IBO293" s="41"/>
      <c r="IBP293" s="41"/>
      <c r="IBQ293" s="41"/>
      <c r="IBR293" s="41"/>
      <c r="IBS293" s="41"/>
      <c r="IBT293" s="41"/>
      <c r="IBU293" s="41"/>
      <c r="IBV293" s="41"/>
      <c r="IBW293" s="41"/>
      <c r="IBX293" s="41"/>
      <c r="IBY293" s="41"/>
      <c r="IBZ293" s="41"/>
      <c r="ICA293" s="41"/>
      <c r="ICB293" s="41"/>
      <c r="ICC293" s="41"/>
      <c r="ICD293" s="41"/>
      <c r="ICE293" s="41"/>
      <c r="ICF293" s="41"/>
      <c r="ICG293" s="41"/>
      <c r="ICH293" s="41"/>
      <c r="ICI293" s="41"/>
      <c r="ICJ293" s="41"/>
      <c r="ICK293" s="41"/>
      <c r="ICL293" s="41"/>
      <c r="ICM293" s="41"/>
      <c r="ICN293" s="41"/>
      <c r="ICO293" s="41"/>
      <c r="ICP293" s="41"/>
      <c r="ICQ293" s="41"/>
      <c r="ICR293" s="41"/>
      <c r="ICS293" s="41"/>
      <c r="ICT293" s="41"/>
      <c r="ICU293" s="41"/>
      <c r="ICV293" s="41"/>
      <c r="ICW293" s="41"/>
      <c r="ICX293" s="41"/>
      <c r="ICY293" s="41"/>
      <c r="ICZ293" s="41"/>
      <c r="IDA293" s="41"/>
      <c r="IDB293" s="41"/>
      <c r="IDC293" s="41"/>
      <c r="IDD293" s="41"/>
      <c r="IDE293" s="41"/>
      <c r="IDF293" s="41"/>
      <c r="IDG293" s="41"/>
      <c r="IDH293" s="41"/>
      <c r="IDI293" s="41"/>
      <c r="IDJ293" s="41"/>
      <c r="IDK293" s="41"/>
      <c r="IDL293" s="41"/>
      <c r="IDM293" s="41"/>
      <c r="IDN293" s="41"/>
      <c r="IDO293" s="41"/>
      <c r="IDP293" s="41"/>
      <c r="IDQ293" s="41"/>
      <c r="IDR293" s="41"/>
      <c r="IDS293" s="41"/>
      <c r="IDT293" s="41"/>
      <c r="IDU293" s="41"/>
      <c r="IDV293" s="41"/>
      <c r="IDW293" s="41"/>
      <c r="IDX293" s="41"/>
      <c r="IDY293" s="41"/>
      <c r="IDZ293" s="41"/>
      <c r="IEA293" s="41"/>
      <c r="IEB293" s="41"/>
      <c r="IEC293" s="41"/>
      <c r="IED293" s="41"/>
      <c r="IEE293" s="41"/>
      <c r="IEF293" s="41"/>
      <c r="IEG293" s="41"/>
      <c r="IEH293" s="41"/>
      <c r="IEI293" s="41"/>
      <c r="IEJ293" s="41"/>
      <c r="IEK293" s="41"/>
      <c r="IEL293" s="41"/>
      <c r="IEM293" s="41"/>
      <c r="IEN293" s="41"/>
      <c r="IEO293" s="41"/>
      <c r="IEP293" s="41"/>
      <c r="IEQ293" s="41"/>
      <c r="IER293" s="41"/>
      <c r="IES293" s="41"/>
      <c r="IET293" s="41"/>
      <c r="IEU293" s="41"/>
      <c r="IEV293" s="41"/>
      <c r="IEW293" s="41"/>
      <c r="IEX293" s="41"/>
      <c r="IEY293" s="41"/>
      <c r="IEZ293" s="41"/>
      <c r="IFA293" s="41"/>
      <c r="IFB293" s="41"/>
      <c r="IFC293" s="41"/>
      <c r="IFD293" s="41"/>
      <c r="IFE293" s="41"/>
      <c r="IFF293" s="41"/>
      <c r="IFG293" s="41"/>
      <c r="IFH293" s="41"/>
      <c r="IFI293" s="41"/>
      <c r="IFJ293" s="41"/>
      <c r="IFK293" s="41"/>
      <c r="IFL293" s="41"/>
      <c r="IFM293" s="41"/>
      <c r="IFN293" s="41"/>
      <c r="IFO293" s="41"/>
      <c r="IFP293" s="41"/>
      <c r="IFQ293" s="41"/>
      <c r="IFR293" s="41"/>
      <c r="IFS293" s="41"/>
      <c r="IFT293" s="41"/>
      <c r="IFU293" s="41"/>
      <c r="IFV293" s="41"/>
      <c r="IFW293" s="41"/>
      <c r="IFX293" s="41"/>
      <c r="IFY293" s="41"/>
      <c r="IFZ293" s="41"/>
      <c r="IGA293" s="41"/>
      <c r="IGB293" s="41"/>
      <c r="IGC293" s="41"/>
      <c r="IGD293" s="41"/>
      <c r="IGE293" s="41"/>
      <c r="IGF293" s="41"/>
      <c r="IGG293" s="41"/>
      <c r="IGH293" s="41"/>
      <c r="IGI293" s="41"/>
      <c r="IGJ293" s="41"/>
      <c r="IGK293" s="41"/>
      <c r="IGL293" s="41"/>
      <c r="IGM293" s="42"/>
      <c r="IGN293" s="41"/>
      <c r="IGO293" s="41"/>
      <c r="IGP293" s="41"/>
      <c r="IGQ293" s="41"/>
      <c r="IGR293" s="41"/>
      <c r="IGS293" s="41"/>
      <c r="IGT293" s="41"/>
      <c r="IGU293" s="41"/>
      <c r="IGV293" s="41"/>
      <c r="IGW293" s="41"/>
      <c r="IGX293" s="41"/>
      <c r="IGY293" s="41"/>
      <c r="IGZ293" s="41"/>
      <c r="IHA293" s="41"/>
      <c r="IHB293" s="41"/>
      <c r="IHC293" s="41"/>
      <c r="IHD293" s="41"/>
      <c r="IHE293" s="41"/>
      <c r="IHF293" s="41"/>
      <c r="IHG293" s="41"/>
      <c r="IHH293" s="41"/>
      <c r="IHI293" s="41"/>
      <c r="IHJ293" s="41"/>
      <c r="IHK293" s="41"/>
      <c r="IHL293" s="41"/>
      <c r="IHM293" s="41"/>
      <c r="IHN293" s="41"/>
      <c r="IHO293" s="41"/>
      <c r="IHP293" s="41"/>
      <c r="IHQ293" s="41"/>
      <c r="IHR293" s="41"/>
      <c r="IHS293" s="41"/>
      <c r="IHT293" s="41"/>
      <c r="IHU293" s="41"/>
      <c r="IHV293" s="41"/>
      <c r="IHW293" s="41"/>
      <c r="IHX293" s="41"/>
      <c r="IHY293" s="41"/>
      <c r="IHZ293" s="41"/>
      <c r="IIA293" s="41"/>
      <c r="IIB293" s="41"/>
      <c r="IIC293" s="41"/>
      <c r="IID293" s="41"/>
      <c r="IIE293" s="41"/>
      <c r="IIF293" s="41"/>
      <c r="IIG293" s="41"/>
      <c r="IIH293" s="41"/>
      <c r="III293" s="41"/>
      <c r="IIJ293" s="41"/>
      <c r="IIK293" s="41"/>
      <c r="IIL293" s="41"/>
      <c r="IIM293" s="41"/>
      <c r="IIN293" s="41"/>
      <c r="IIO293" s="41"/>
      <c r="IIP293" s="41"/>
      <c r="IIQ293" s="41"/>
      <c r="IIR293" s="41"/>
      <c r="IIS293" s="41"/>
      <c r="IIT293" s="41"/>
      <c r="IIU293" s="41"/>
      <c r="IIV293" s="41"/>
      <c r="IIW293" s="41"/>
      <c r="IIX293" s="41"/>
      <c r="IIY293" s="41"/>
      <c r="IIZ293" s="41"/>
      <c r="IJA293" s="41"/>
      <c r="IJB293" s="41"/>
      <c r="IJC293" s="41"/>
      <c r="IJD293" s="41"/>
      <c r="IJE293" s="41"/>
      <c r="IJF293" s="41"/>
      <c r="IJG293" s="41"/>
      <c r="IJH293" s="41"/>
      <c r="IJI293" s="41"/>
      <c r="IJJ293" s="41"/>
      <c r="IJK293" s="41"/>
      <c r="IJL293" s="41"/>
      <c r="IJM293" s="41"/>
      <c r="IJN293" s="41"/>
      <c r="IJO293" s="41"/>
      <c r="IJP293" s="41"/>
      <c r="IJQ293" s="41"/>
      <c r="IJR293" s="41"/>
      <c r="IJS293" s="41"/>
      <c r="IJT293" s="41"/>
      <c r="IJU293" s="41"/>
      <c r="IJV293" s="41"/>
      <c r="IJW293" s="41"/>
      <c r="IJX293" s="41"/>
      <c r="IJY293" s="41"/>
      <c r="IJZ293" s="41"/>
      <c r="IKA293" s="41"/>
      <c r="IKB293" s="41"/>
      <c r="IKC293" s="41"/>
      <c r="IKD293" s="41"/>
      <c r="IKE293" s="41"/>
      <c r="IKF293" s="41"/>
      <c r="IKG293" s="41"/>
      <c r="IKH293" s="41"/>
      <c r="IKI293" s="41"/>
      <c r="IKJ293" s="41"/>
      <c r="IKK293" s="41"/>
      <c r="IKL293" s="41"/>
      <c r="IKM293" s="41"/>
      <c r="IKN293" s="41"/>
      <c r="IKO293" s="41"/>
      <c r="IKP293" s="41"/>
      <c r="IKQ293" s="41"/>
      <c r="IKR293" s="41"/>
      <c r="IKS293" s="41"/>
      <c r="IKT293" s="41"/>
      <c r="IKU293" s="41"/>
      <c r="IKV293" s="41"/>
      <c r="IKW293" s="41"/>
      <c r="IKX293" s="41"/>
      <c r="IKY293" s="41"/>
      <c r="IKZ293" s="41"/>
      <c r="ILA293" s="41"/>
      <c r="ILB293" s="41"/>
      <c r="ILC293" s="41"/>
      <c r="ILD293" s="41"/>
      <c r="ILE293" s="41"/>
      <c r="ILF293" s="41"/>
      <c r="ILG293" s="41"/>
      <c r="ILH293" s="41"/>
      <c r="ILI293" s="41"/>
      <c r="ILJ293" s="41"/>
      <c r="ILK293" s="41"/>
      <c r="ILL293" s="41"/>
      <c r="ILM293" s="41"/>
      <c r="ILN293" s="41"/>
      <c r="ILO293" s="41"/>
      <c r="ILP293" s="41"/>
      <c r="ILQ293" s="41"/>
      <c r="ILR293" s="41"/>
      <c r="ILS293" s="41"/>
      <c r="ILT293" s="41"/>
      <c r="ILU293" s="41"/>
      <c r="ILV293" s="41"/>
      <c r="ILW293" s="41"/>
      <c r="ILX293" s="41"/>
      <c r="ILY293" s="41"/>
      <c r="ILZ293" s="41"/>
      <c r="IMA293" s="41"/>
      <c r="IMB293" s="41"/>
      <c r="IMC293" s="41"/>
      <c r="IMD293" s="42"/>
      <c r="IME293" s="41"/>
      <c r="IMF293" s="41"/>
      <c r="IMG293" s="41"/>
      <c r="IMH293" s="41"/>
      <c r="IMI293" s="41"/>
      <c r="IMJ293" s="41"/>
      <c r="IMK293" s="41"/>
      <c r="IML293" s="41"/>
      <c r="IMM293" s="41"/>
      <c r="IMN293" s="41"/>
      <c r="IMO293" s="41"/>
      <c r="IMP293" s="41"/>
      <c r="IMQ293" s="41"/>
      <c r="IMR293" s="41"/>
      <c r="IMS293" s="41"/>
      <c r="IMT293" s="41"/>
      <c r="IMU293" s="41"/>
      <c r="IMV293" s="41"/>
      <c r="IMW293" s="41"/>
      <c r="IMX293" s="41"/>
      <c r="IMY293" s="41"/>
      <c r="IMZ293" s="41"/>
      <c r="INA293" s="41"/>
      <c r="INB293" s="41"/>
      <c r="INC293" s="41"/>
      <c r="IND293" s="41"/>
      <c r="INE293" s="41"/>
      <c r="INF293" s="41"/>
      <c r="ING293" s="41"/>
      <c r="INH293" s="41"/>
      <c r="INI293" s="41"/>
      <c r="INJ293" s="41"/>
      <c r="INK293" s="41"/>
      <c r="INL293" s="41"/>
      <c r="INM293" s="41"/>
      <c r="INN293" s="41"/>
      <c r="INO293" s="41"/>
      <c r="INP293" s="41"/>
      <c r="INQ293" s="41"/>
      <c r="INR293" s="41"/>
      <c r="INS293" s="41"/>
      <c r="INT293" s="41"/>
      <c r="INU293" s="41"/>
      <c r="INV293" s="41"/>
      <c r="INW293" s="41"/>
      <c r="INX293" s="41"/>
      <c r="INY293" s="41"/>
      <c r="INZ293" s="41"/>
      <c r="IOA293" s="41"/>
      <c r="IOB293" s="41"/>
      <c r="IOC293" s="41"/>
      <c r="IOD293" s="41"/>
      <c r="IOE293" s="41"/>
      <c r="IOF293" s="41"/>
      <c r="IOG293" s="41"/>
      <c r="IOH293" s="41"/>
      <c r="IOI293" s="41"/>
      <c r="IOJ293" s="41"/>
      <c r="IOK293" s="41"/>
      <c r="IOL293" s="41"/>
      <c r="IOM293" s="41"/>
      <c r="ION293" s="41"/>
      <c r="IOO293" s="41"/>
      <c r="IOP293" s="41"/>
      <c r="IOQ293" s="41"/>
      <c r="IOR293" s="41"/>
      <c r="IOS293" s="41"/>
      <c r="IOT293" s="41"/>
      <c r="IOU293" s="41"/>
      <c r="IOV293" s="41"/>
      <c r="IOW293" s="41"/>
      <c r="IOX293" s="41"/>
      <c r="IOY293" s="41"/>
      <c r="IOZ293" s="41"/>
      <c r="IPA293" s="41"/>
      <c r="IPB293" s="41"/>
      <c r="IPC293" s="41"/>
      <c r="IPD293" s="41"/>
      <c r="IPE293" s="41"/>
      <c r="IPF293" s="41"/>
      <c r="IPG293" s="41"/>
      <c r="IPH293" s="41"/>
      <c r="IPI293" s="41"/>
      <c r="IPJ293" s="41"/>
      <c r="IPK293" s="41"/>
      <c r="IPL293" s="41"/>
      <c r="IPM293" s="41"/>
      <c r="IPN293" s="41"/>
      <c r="IPO293" s="41"/>
      <c r="IPP293" s="41"/>
      <c r="IPQ293" s="41"/>
      <c r="IPR293" s="41"/>
      <c r="IPS293" s="41"/>
      <c r="IPT293" s="41"/>
      <c r="IPU293" s="41"/>
      <c r="IPV293" s="41"/>
      <c r="IPW293" s="41"/>
      <c r="IPX293" s="41"/>
      <c r="IPY293" s="41"/>
      <c r="IPZ293" s="41"/>
      <c r="IQA293" s="41"/>
      <c r="IQB293" s="41"/>
      <c r="IQC293" s="41"/>
      <c r="IQD293" s="41"/>
      <c r="IQE293" s="41"/>
      <c r="IQF293" s="41"/>
      <c r="IQG293" s="41"/>
      <c r="IQH293" s="41"/>
      <c r="IQI293" s="41"/>
      <c r="IQJ293" s="41"/>
      <c r="IQK293" s="41"/>
      <c r="IQL293" s="41"/>
      <c r="IQM293" s="41"/>
      <c r="IQN293" s="41"/>
      <c r="IQO293" s="41"/>
      <c r="IQP293" s="41"/>
      <c r="IQQ293" s="41"/>
      <c r="IQR293" s="41"/>
      <c r="IQS293" s="41"/>
      <c r="IQT293" s="41"/>
      <c r="IQU293" s="41"/>
      <c r="IQV293" s="41"/>
      <c r="IQW293" s="41"/>
      <c r="IQX293" s="41"/>
      <c r="IQY293" s="41"/>
      <c r="IQZ293" s="41"/>
      <c r="IRA293" s="41"/>
      <c r="IRB293" s="41"/>
      <c r="IRC293" s="41"/>
      <c r="IRD293" s="41"/>
      <c r="IRE293" s="41"/>
      <c r="IRF293" s="41"/>
      <c r="IRG293" s="41"/>
      <c r="IRH293" s="41"/>
      <c r="IRI293" s="41"/>
      <c r="IRJ293" s="41"/>
      <c r="IRK293" s="41"/>
      <c r="IRL293" s="41"/>
      <c r="IRM293" s="41"/>
      <c r="IRN293" s="41"/>
      <c r="IRO293" s="41"/>
      <c r="IRP293" s="41"/>
      <c r="IRQ293" s="41"/>
      <c r="IRR293" s="41"/>
      <c r="IRS293" s="41"/>
      <c r="IRT293" s="41"/>
      <c r="IRU293" s="42"/>
      <c r="IRV293" s="41"/>
      <c r="IRW293" s="41"/>
      <c r="IRX293" s="41"/>
      <c r="IRY293" s="41"/>
      <c r="IRZ293" s="41"/>
      <c r="ISA293" s="41"/>
      <c r="ISB293" s="41"/>
      <c r="ISC293" s="41"/>
      <c r="ISD293" s="41"/>
      <c r="ISE293" s="41"/>
      <c r="ISF293" s="41"/>
      <c r="ISG293" s="41"/>
      <c r="ISH293" s="41"/>
      <c r="ISI293" s="41"/>
      <c r="ISJ293" s="41"/>
      <c r="ISK293" s="41"/>
      <c r="ISL293" s="41"/>
      <c r="ISM293" s="41"/>
      <c r="ISN293" s="41"/>
      <c r="ISO293" s="41"/>
      <c r="ISP293" s="41"/>
      <c r="ISQ293" s="41"/>
      <c r="ISR293" s="41"/>
      <c r="ISS293" s="41"/>
      <c r="IST293" s="41"/>
      <c r="ISU293" s="41"/>
      <c r="ISV293" s="41"/>
      <c r="ISW293" s="41"/>
      <c r="ISX293" s="41"/>
      <c r="ISY293" s="41"/>
      <c r="ISZ293" s="41"/>
      <c r="ITA293" s="41"/>
      <c r="ITB293" s="41"/>
      <c r="ITC293" s="41"/>
      <c r="ITD293" s="41"/>
      <c r="ITE293" s="41"/>
      <c r="ITF293" s="41"/>
      <c r="ITG293" s="41"/>
      <c r="ITH293" s="41"/>
      <c r="ITI293" s="41"/>
      <c r="ITJ293" s="41"/>
      <c r="ITK293" s="41"/>
      <c r="ITL293" s="41"/>
      <c r="ITM293" s="41"/>
      <c r="ITN293" s="41"/>
      <c r="ITO293" s="41"/>
      <c r="ITP293" s="41"/>
      <c r="ITQ293" s="41"/>
      <c r="ITR293" s="41"/>
      <c r="ITS293" s="41"/>
      <c r="ITT293" s="41"/>
      <c r="ITU293" s="41"/>
      <c r="ITV293" s="41"/>
      <c r="ITW293" s="41"/>
      <c r="ITX293" s="41"/>
      <c r="ITY293" s="41"/>
      <c r="ITZ293" s="41"/>
      <c r="IUA293" s="41"/>
      <c r="IUB293" s="41"/>
      <c r="IUC293" s="41"/>
      <c r="IUD293" s="41"/>
      <c r="IUE293" s="41"/>
      <c r="IUF293" s="41"/>
      <c r="IUG293" s="41"/>
      <c r="IUH293" s="41"/>
      <c r="IUI293" s="41"/>
      <c r="IUJ293" s="41"/>
      <c r="IUK293" s="41"/>
      <c r="IUL293" s="41"/>
      <c r="IUM293" s="41"/>
      <c r="IUN293" s="41"/>
      <c r="IUO293" s="41"/>
      <c r="IUP293" s="41"/>
      <c r="IUQ293" s="41"/>
      <c r="IUR293" s="41"/>
      <c r="IUS293" s="41"/>
      <c r="IUT293" s="41"/>
      <c r="IUU293" s="41"/>
      <c r="IUV293" s="41"/>
      <c r="IUW293" s="41"/>
      <c r="IUX293" s="41"/>
      <c r="IUY293" s="41"/>
      <c r="IUZ293" s="41"/>
      <c r="IVA293" s="41"/>
      <c r="IVB293" s="41"/>
      <c r="IVC293" s="41"/>
      <c r="IVD293" s="41"/>
      <c r="IVE293" s="41"/>
      <c r="IVF293" s="41"/>
      <c r="IVG293" s="41"/>
      <c r="IVH293" s="41"/>
      <c r="IVI293" s="41"/>
      <c r="IVJ293" s="41"/>
      <c r="IVK293" s="41"/>
      <c r="IVL293" s="41"/>
      <c r="IVM293" s="41"/>
      <c r="IVN293" s="41"/>
      <c r="IVO293" s="41"/>
      <c r="IVP293" s="41"/>
      <c r="IVQ293" s="41"/>
      <c r="IVR293" s="41"/>
      <c r="IVS293" s="41"/>
      <c r="IVT293" s="41"/>
      <c r="IVU293" s="41"/>
      <c r="IVV293" s="41"/>
      <c r="IVW293" s="41"/>
      <c r="IVX293" s="41"/>
      <c r="IVY293" s="41"/>
      <c r="IVZ293" s="41"/>
      <c r="IWA293" s="41"/>
      <c r="IWB293" s="41"/>
      <c r="IWC293" s="41"/>
      <c r="IWD293" s="41"/>
      <c r="IWE293" s="41"/>
      <c r="IWF293" s="41"/>
      <c r="IWG293" s="41"/>
      <c r="IWH293" s="41"/>
      <c r="IWI293" s="41"/>
      <c r="IWJ293" s="41"/>
      <c r="IWK293" s="41"/>
      <c r="IWL293" s="41"/>
      <c r="IWM293" s="41"/>
      <c r="IWN293" s="41"/>
      <c r="IWO293" s="41"/>
      <c r="IWP293" s="41"/>
      <c r="IWQ293" s="41"/>
      <c r="IWR293" s="41"/>
      <c r="IWS293" s="41"/>
      <c r="IWT293" s="41"/>
      <c r="IWU293" s="41"/>
      <c r="IWV293" s="41"/>
      <c r="IWW293" s="41"/>
      <c r="IWX293" s="41"/>
      <c r="IWY293" s="41"/>
      <c r="IWZ293" s="41"/>
      <c r="IXA293" s="41"/>
      <c r="IXB293" s="41"/>
      <c r="IXC293" s="41"/>
      <c r="IXD293" s="41"/>
      <c r="IXE293" s="41"/>
      <c r="IXF293" s="41"/>
      <c r="IXG293" s="41"/>
      <c r="IXH293" s="41"/>
      <c r="IXI293" s="41"/>
      <c r="IXJ293" s="41"/>
      <c r="IXK293" s="41"/>
      <c r="IXL293" s="42"/>
      <c r="IXM293" s="41"/>
      <c r="IXN293" s="41"/>
      <c r="IXO293" s="41"/>
      <c r="IXP293" s="41"/>
      <c r="IXQ293" s="41"/>
      <c r="IXR293" s="41"/>
      <c r="IXS293" s="41"/>
      <c r="IXT293" s="41"/>
      <c r="IXU293" s="41"/>
      <c r="IXV293" s="41"/>
      <c r="IXW293" s="41"/>
      <c r="IXX293" s="41"/>
      <c r="IXY293" s="41"/>
      <c r="IXZ293" s="41"/>
      <c r="IYA293" s="41"/>
      <c r="IYB293" s="41"/>
      <c r="IYC293" s="41"/>
      <c r="IYD293" s="41"/>
      <c r="IYE293" s="41"/>
      <c r="IYF293" s="41"/>
      <c r="IYG293" s="41"/>
      <c r="IYH293" s="41"/>
      <c r="IYI293" s="41"/>
      <c r="IYJ293" s="41"/>
      <c r="IYK293" s="41"/>
      <c r="IYL293" s="41"/>
      <c r="IYM293" s="41"/>
      <c r="IYN293" s="41"/>
      <c r="IYO293" s="41"/>
      <c r="IYP293" s="41"/>
      <c r="IYQ293" s="41"/>
      <c r="IYR293" s="41"/>
      <c r="IYS293" s="41"/>
      <c r="IYT293" s="41"/>
      <c r="IYU293" s="41"/>
      <c r="IYV293" s="41"/>
      <c r="IYW293" s="41"/>
      <c r="IYX293" s="41"/>
      <c r="IYY293" s="41"/>
      <c r="IYZ293" s="41"/>
      <c r="IZA293" s="41"/>
      <c r="IZB293" s="41"/>
      <c r="IZC293" s="41"/>
      <c r="IZD293" s="41"/>
      <c r="IZE293" s="41"/>
      <c r="IZF293" s="41"/>
      <c r="IZG293" s="41"/>
      <c r="IZH293" s="41"/>
      <c r="IZI293" s="41"/>
      <c r="IZJ293" s="41"/>
      <c r="IZK293" s="41"/>
      <c r="IZL293" s="41"/>
      <c r="IZM293" s="41"/>
      <c r="IZN293" s="41"/>
      <c r="IZO293" s="41"/>
      <c r="IZP293" s="41"/>
      <c r="IZQ293" s="41"/>
      <c r="IZR293" s="41"/>
      <c r="IZS293" s="41"/>
      <c r="IZT293" s="41"/>
      <c r="IZU293" s="41"/>
      <c r="IZV293" s="41"/>
      <c r="IZW293" s="41"/>
      <c r="IZX293" s="41"/>
      <c r="IZY293" s="41"/>
      <c r="IZZ293" s="41"/>
      <c r="JAA293" s="41"/>
      <c r="JAB293" s="41"/>
      <c r="JAC293" s="41"/>
      <c r="JAD293" s="41"/>
      <c r="JAE293" s="41"/>
      <c r="JAF293" s="41"/>
      <c r="JAG293" s="41"/>
      <c r="JAH293" s="41"/>
      <c r="JAI293" s="41"/>
      <c r="JAJ293" s="41"/>
      <c r="JAK293" s="41"/>
      <c r="JAL293" s="41"/>
      <c r="JAM293" s="41"/>
      <c r="JAN293" s="41"/>
      <c r="JAO293" s="41"/>
      <c r="JAP293" s="41"/>
      <c r="JAQ293" s="41"/>
      <c r="JAR293" s="41"/>
      <c r="JAS293" s="41"/>
      <c r="JAT293" s="41"/>
      <c r="JAU293" s="41"/>
      <c r="JAV293" s="41"/>
      <c r="JAW293" s="41"/>
      <c r="JAX293" s="41"/>
      <c r="JAY293" s="41"/>
      <c r="JAZ293" s="41"/>
      <c r="JBA293" s="41"/>
      <c r="JBB293" s="41"/>
      <c r="JBC293" s="41"/>
      <c r="JBD293" s="41"/>
      <c r="JBE293" s="41"/>
      <c r="JBF293" s="41"/>
      <c r="JBG293" s="41"/>
      <c r="JBH293" s="41"/>
      <c r="JBI293" s="41"/>
      <c r="JBJ293" s="41"/>
      <c r="JBK293" s="41"/>
      <c r="JBL293" s="41"/>
      <c r="JBM293" s="41"/>
      <c r="JBN293" s="41"/>
      <c r="JBO293" s="41"/>
      <c r="JBP293" s="41"/>
      <c r="JBQ293" s="41"/>
      <c r="JBR293" s="41"/>
      <c r="JBS293" s="41"/>
      <c r="JBT293" s="41"/>
      <c r="JBU293" s="41"/>
      <c r="JBV293" s="41"/>
      <c r="JBW293" s="41"/>
      <c r="JBX293" s="41"/>
      <c r="JBY293" s="41"/>
      <c r="JBZ293" s="41"/>
      <c r="JCA293" s="41"/>
      <c r="JCB293" s="41"/>
      <c r="JCC293" s="41"/>
      <c r="JCD293" s="41"/>
      <c r="JCE293" s="41"/>
      <c r="JCF293" s="41"/>
      <c r="JCG293" s="41"/>
      <c r="JCH293" s="41"/>
      <c r="JCI293" s="41"/>
      <c r="JCJ293" s="41"/>
      <c r="JCK293" s="41"/>
      <c r="JCL293" s="41"/>
      <c r="JCM293" s="41"/>
      <c r="JCN293" s="41"/>
      <c r="JCO293" s="41"/>
      <c r="JCP293" s="41"/>
      <c r="JCQ293" s="41"/>
      <c r="JCR293" s="41"/>
      <c r="JCS293" s="41"/>
      <c r="JCT293" s="41"/>
      <c r="JCU293" s="41"/>
      <c r="JCV293" s="41"/>
      <c r="JCW293" s="41"/>
      <c r="JCX293" s="41"/>
      <c r="JCY293" s="41"/>
      <c r="JCZ293" s="41"/>
      <c r="JDA293" s="41"/>
      <c r="JDB293" s="41"/>
      <c r="JDC293" s="42"/>
      <c r="JDD293" s="41"/>
      <c r="JDE293" s="41"/>
      <c r="JDF293" s="41"/>
      <c r="JDG293" s="41"/>
      <c r="JDH293" s="41"/>
      <c r="JDI293" s="41"/>
      <c r="JDJ293" s="41"/>
      <c r="JDK293" s="41"/>
      <c r="JDL293" s="41"/>
      <c r="JDM293" s="41"/>
      <c r="JDN293" s="41"/>
      <c r="JDO293" s="41"/>
      <c r="JDP293" s="41"/>
      <c r="JDQ293" s="41"/>
      <c r="JDR293" s="41"/>
      <c r="JDS293" s="41"/>
      <c r="JDT293" s="41"/>
      <c r="JDU293" s="41"/>
      <c r="JDV293" s="41"/>
      <c r="JDW293" s="41"/>
      <c r="JDX293" s="41"/>
      <c r="JDY293" s="41"/>
      <c r="JDZ293" s="41"/>
      <c r="JEA293" s="41"/>
      <c r="JEB293" s="41"/>
      <c r="JEC293" s="41"/>
      <c r="JED293" s="41"/>
      <c r="JEE293" s="41"/>
      <c r="JEF293" s="41"/>
      <c r="JEG293" s="41"/>
      <c r="JEH293" s="41"/>
      <c r="JEI293" s="41"/>
      <c r="JEJ293" s="41"/>
      <c r="JEK293" s="41"/>
      <c r="JEL293" s="41"/>
      <c r="JEM293" s="41"/>
      <c r="JEN293" s="41"/>
      <c r="JEO293" s="41"/>
      <c r="JEP293" s="41"/>
      <c r="JEQ293" s="41"/>
      <c r="JER293" s="41"/>
      <c r="JES293" s="41"/>
      <c r="JET293" s="41"/>
      <c r="JEU293" s="41"/>
      <c r="JEV293" s="41"/>
      <c r="JEW293" s="41"/>
      <c r="JEX293" s="41"/>
      <c r="JEY293" s="41"/>
      <c r="JEZ293" s="41"/>
      <c r="JFA293" s="41"/>
      <c r="JFB293" s="41"/>
      <c r="JFC293" s="41"/>
      <c r="JFD293" s="41"/>
      <c r="JFE293" s="41"/>
      <c r="JFF293" s="41"/>
      <c r="JFG293" s="41"/>
      <c r="JFH293" s="41"/>
      <c r="JFI293" s="41"/>
      <c r="JFJ293" s="41"/>
      <c r="JFK293" s="41"/>
      <c r="JFL293" s="41"/>
      <c r="JFM293" s="41"/>
      <c r="JFN293" s="41"/>
      <c r="JFO293" s="41"/>
      <c r="JFP293" s="41"/>
      <c r="JFQ293" s="41"/>
      <c r="JFR293" s="41"/>
      <c r="JFS293" s="41"/>
      <c r="JFT293" s="41"/>
      <c r="JFU293" s="41"/>
      <c r="JFV293" s="41"/>
      <c r="JFW293" s="41"/>
      <c r="JFX293" s="41"/>
      <c r="JFY293" s="41"/>
      <c r="JFZ293" s="41"/>
      <c r="JGA293" s="41"/>
      <c r="JGB293" s="41"/>
      <c r="JGC293" s="41"/>
      <c r="JGD293" s="41"/>
      <c r="JGE293" s="41"/>
      <c r="JGF293" s="41"/>
      <c r="JGG293" s="41"/>
      <c r="JGH293" s="41"/>
      <c r="JGI293" s="41"/>
      <c r="JGJ293" s="41"/>
      <c r="JGK293" s="41"/>
      <c r="JGL293" s="41"/>
      <c r="JGM293" s="41"/>
      <c r="JGN293" s="41"/>
      <c r="JGO293" s="41"/>
      <c r="JGP293" s="41"/>
      <c r="JGQ293" s="41"/>
      <c r="JGR293" s="41"/>
      <c r="JGS293" s="41"/>
      <c r="JGT293" s="41"/>
      <c r="JGU293" s="41"/>
      <c r="JGV293" s="41"/>
      <c r="JGW293" s="41"/>
      <c r="JGX293" s="41"/>
      <c r="JGY293" s="41"/>
      <c r="JGZ293" s="41"/>
      <c r="JHA293" s="41"/>
      <c r="JHB293" s="41"/>
      <c r="JHC293" s="41"/>
      <c r="JHD293" s="41"/>
      <c r="JHE293" s="41"/>
      <c r="JHF293" s="41"/>
      <c r="JHG293" s="41"/>
      <c r="JHH293" s="41"/>
      <c r="JHI293" s="41"/>
      <c r="JHJ293" s="41"/>
      <c r="JHK293" s="41"/>
      <c r="JHL293" s="41"/>
      <c r="JHM293" s="41"/>
      <c r="JHN293" s="41"/>
      <c r="JHO293" s="41"/>
      <c r="JHP293" s="41"/>
      <c r="JHQ293" s="41"/>
      <c r="JHR293" s="41"/>
      <c r="JHS293" s="41"/>
      <c r="JHT293" s="41"/>
      <c r="JHU293" s="41"/>
      <c r="JHV293" s="41"/>
      <c r="JHW293" s="41"/>
      <c r="JHX293" s="41"/>
      <c r="JHY293" s="41"/>
      <c r="JHZ293" s="41"/>
      <c r="JIA293" s="41"/>
      <c r="JIB293" s="41"/>
      <c r="JIC293" s="41"/>
      <c r="JID293" s="41"/>
      <c r="JIE293" s="41"/>
      <c r="JIF293" s="41"/>
      <c r="JIG293" s="41"/>
      <c r="JIH293" s="41"/>
      <c r="JII293" s="41"/>
      <c r="JIJ293" s="41"/>
      <c r="JIK293" s="41"/>
      <c r="JIL293" s="41"/>
      <c r="JIM293" s="41"/>
      <c r="JIN293" s="41"/>
      <c r="JIO293" s="41"/>
      <c r="JIP293" s="41"/>
      <c r="JIQ293" s="41"/>
      <c r="JIR293" s="41"/>
      <c r="JIS293" s="41"/>
      <c r="JIT293" s="42"/>
      <c r="JIU293" s="41"/>
      <c r="JIV293" s="41"/>
      <c r="JIW293" s="41"/>
      <c r="JIX293" s="41"/>
      <c r="JIY293" s="41"/>
      <c r="JIZ293" s="41"/>
      <c r="JJA293" s="41"/>
      <c r="JJB293" s="41"/>
      <c r="JJC293" s="41"/>
      <c r="JJD293" s="41"/>
      <c r="JJE293" s="41"/>
      <c r="JJF293" s="41"/>
      <c r="JJG293" s="41"/>
      <c r="JJH293" s="41"/>
      <c r="JJI293" s="41"/>
      <c r="JJJ293" s="41"/>
      <c r="JJK293" s="41"/>
      <c r="JJL293" s="41"/>
      <c r="JJM293" s="41"/>
      <c r="JJN293" s="41"/>
      <c r="JJO293" s="41"/>
      <c r="JJP293" s="41"/>
      <c r="JJQ293" s="41"/>
      <c r="JJR293" s="41"/>
      <c r="JJS293" s="41"/>
      <c r="JJT293" s="41"/>
      <c r="JJU293" s="41"/>
      <c r="JJV293" s="41"/>
      <c r="JJW293" s="41"/>
      <c r="JJX293" s="41"/>
      <c r="JJY293" s="41"/>
      <c r="JJZ293" s="41"/>
      <c r="JKA293" s="41"/>
      <c r="JKB293" s="41"/>
      <c r="JKC293" s="41"/>
      <c r="JKD293" s="41"/>
      <c r="JKE293" s="41"/>
      <c r="JKF293" s="41"/>
      <c r="JKG293" s="41"/>
      <c r="JKH293" s="41"/>
      <c r="JKI293" s="41"/>
      <c r="JKJ293" s="41"/>
      <c r="JKK293" s="41"/>
      <c r="JKL293" s="41"/>
      <c r="JKM293" s="41"/>
      <c r="JKN293" s="41"/>
      <c r="JKO293" s="41"/>
      <c r="JKP293" s="41"/>
      <c r="JKQ293" s="41"/>
      <c r="JKR293" s="41"/>
      <c r="JKS293" s="41"/>
      <c r="JKT293" s="41"/>
      <c r="JKU293" s="41"/>
      <c r="JKV293" s="41"/>
      <c r="JKW293" s="41"/>
      <c r="JKX293" s="41"/>
      <c r="JKY293" s="41"/>
      <c r="JKZ293" s="41"/>
      <c r="JLA293" s="41"/>
      <c r="JLB293" s="41"/>
      <c r="JLC293" s="41"/>
      <c r="JLD293" s="41"/>
      <c r="JLE293" s="41"/>
      <c r="JLF293" s="41"/>
      <c r="JLG293" s="41"/>
      <c r="JLH293" s="41"/>
      <c r="JLI293" s="41"/>
      <c r="JLJ293" s="41"/>
      <c r="JLK293" s="41"/>
      <c r="JLL293" s="41"/>
      <c r="JLM293" s="41"/>
      <c r="JLN293" s="41"/>
      <c r="JLO293" s="41"/>
      <c r="JLP293" s="41"/>
      <c r="JLQ293" s="41"/>
      <c r="JLR293" s="41"/>
      <c r="JLS293" s="41"/>
      <c r="JLT293" s="41"/>
      <c r="JLU293" s="41"/>
      <c r="JLV293" s="41"/>
      <c r="JLW293" s="41"/>
      <c r="JLX293" s="41"/>
      <c r="JLY293" s="41"/>
      <c r="JLZ293" s="41"/>
      <c r="JMA293" s="41"/>
      <c r="JMB293" s="41"/>
      <c r="JMC293" s="41"/>
      <c r="JMD293" s="41"/>
      <c r="JME293" s="41"/>
      <c r="JMF293" s="41"/>
      <c r="JMG293" s="41"/>
      <c r="JMH293" s="41"/>
      <c r="JMI293" s="41"/>
      <c r="JMJ293" s="41"/>
      <c r="JMK293" s="41"/>
      <c r="JML293" s="41"/>
      <c r="JMM293" s="41"/>
      <c r="JMN293" s="41"/>
      <c r="JMO293" s="41"/>
      <c r="JMP293" s="41"/>
      <c r="JMQ293" s="41"/>
      <c r="JMR293" s="41"/>
      <c r="JMS293" s="41"/>
      <c r="JMT293" s="41"/>
      <c r="JMU293" s="41"/>
      <c r="JMV293" s="41"/>
      <c r="JMW293" s="41"/>
      <c r="JMX293" s="41"/>
      <c r="JMY293" s="41"/>
      <c r="JMZ293" s="41"/>
      <c r="JNA293" s="41"/>
      <c r="JNB293" s="41"/>
      <c r="JNC293" s="41"/>
      <c r="JND293" s="41"/>
      <c r="JNE293" s="41"/>
      <c r="JNF293" s="41"/>
      <c r="JNG293" s="41"/>
      <c r="JNH293" s="41"/>
      <c r="JNI293" s="41"/>
      <c r="JNJ293" s="41"/>
      <c r="JNK293" s="41"/>
      <c r="JNL293" s="41"/>
      <c r="JNM293" s="41"/>
      <c r="JNN293" s="41"/>
      <c r="JNO293" s="41"/>
      <c r="JNP293" s="41"/>
      <c r="JNQ293" s="41"/>
      <c r="JNR293" s="41"/>
      <c r="JNS293" s="41"/>
      <c r="JNT293" s="41"/>
      <c r="JNU293" s="41"/>
      <c r="JNV293" s="41"/>
      <c r="JNW293" s="41"/>
      <c r="JNX293" s="41"/>
      <c r="JNY293" s="41"/>
      <c r="JNZ293" s="41"/>
      <c r="JOA293" s="41"/>
      <c r="JOB293" s="41"/>
      <c r="JOC293" s="41"/>
      <c r="JOD293" s="41"/>
      <c r="JOE293" s="41"/>
      <c r="JOF293" s="41"/>
      <c r="JOG293" s="41"/>
      <c r="JOH293" s="41"/>
      <c r="JOI293" s="41"/>
      <c r="JOJ293" s="41"/>
      <c r="JOK293" s="42"/>
      <c r="JOL293" s="41"/>
      <c r="JOM293" s="41"/>
      <c r="JON293" s="41"/>
      <c r="JOO293" s="41"/>
      <c r="JOP293" s="41"/>
      <c r="JOQ293" s="41"/>
      <c r="JOR293" s="41"/>
      <c r="JOS293" s="41"/>
      <c r="JOT293" s="41"/>
      <c r="JOU293" s="41"/>
      <c r="JOV293" s="41"/>
      <c r="JOW293" s="41"/>
      <c r="JOX293" s="41"/>
      <c r="JOY293" s="41"/>
      <c r="JOZ293" s="41"/>
      <c r="JPA293" s="41"/>
      <c r="JPB293" s="41"/>
      <c r="JPC293" s="41"/>
      <c r="JPD293" s="41"/>
      <c r="JPE293" s="41"/>
      <c r="JPF293" s="41"/>
      <c r="JPG293" s="41"/>
      <c r="JPH293" s="41"/>
      <c r="JPI293" s="41"/>
      <c r="JPJ293" s="41"/>
      <c r="JPK293" s="41"/>
      <c r="JPL293" s="41"/>
      <c r="JPM293" s="41"/>
      <c r="JPN293" s="41"/>
      <c r="JPO293" s="41"/>
      <c r="JPP293" s="41"/>
      <c r="JPQ293" s="41"/>
      <c r="JPR293" s="41"/>
      <c r="JPS293" s="41"/>
      <c r="JPT293" s="41"/>
      <c r="JPU293" s="41"/>
      <c r="JPV293" s="41"/>
      <c r="JPW293" s="41"/>
      <c r="JPX293" s="41"/>
      <c r="JPY293" s="41"/>
      <c r="JPZ293" s="41"/>
      <c r="JQA293" s="41"/>
      <c r="JQB293" s="41"/>
      <c r="JQC293" s="41"/>
      <c r="JQD293" s="41"/>
      <c r="JQE293" s="41"/>
      <c r="JQF293" s="41"/>
      <c r="JQG293" s="41"/>
      <c r="JQH293" s="41"/>
      <c r="JQI293" s="41"/>
      <c r="JQJ293" s="41"/>
      <c r="JQK293" s="41"/>
      <c r="JQL293" s="41"/>
      <c r="JQM293" s="41"/>
      <c r="JQN293" s="41"/>
      <c r="JQO293" s="41"/>
      <c r="JQP293" s="41"/>
      <c r="JQQ293" s="41"/>
      <c r="JQR293" s="41"/>
      <c r="JQS293" s="41"/>
      <c r="JQT293" s="41"/>
      <c r="JQU293" s="41"/>
      <c r="JQV293" s="41"/>
      <c r="JQW293" s="41"/>
      <c r="JQX293" s="41"/>
      <c r="JQY293" s="41"/>
      <c r="JQZ293" s="41"/>
      <c r="JRA293" s="41"/>
      <c r="JRB293" s="41"/>
      <c r="JRC293" s="41"/>
      <c r="JRD293" s="41"/>
      <c r="JRE293" s="41"/>
      <c r="JRF293" s="41"/>
      <c r="JRG293" s="41"/>
      <c r="JRH293" s="41"/>
      <c r="JRI293" s="41"/>
      <c r="JRJ293" s="41"/>
      <c r="JRK293" s="41"/>
      <c r="JRL293" s="41"/>
      <c r="JRM293" s="41"/>
      <c r="JRN293" s="41"/>
      <c r="JRO293" s="41"/>
      <c r="JRP293" s="41"/>
      <c r="JRQ293" s="41"/>
      <c r="JRR293" s="41"/>
      <c r="JRS293" s="41"/>
      <c r="JRT293" s="41"/>
      <c r="JRU293" s="41"/>
      <c r="JRV293" s="41"/>
      <c r="JRW293" s="41"/>
      <c r="JRX293" s="41"/>
      <c r="JRY293" s="41"/>
      <c r="JRZ293" s="41"/>
      <c r="JSA293" s="41"/>
      <c r="JSB293" s="41"/>
      <c r="JSC293" s="41"/>
      <c r="JSD293" s="41"/>
      <c r="JSE293" s="41"/>
      <c r="JSF293" s="41"/>
      <c r="JSG293" s="41"/>
      <c r="JSH293" s="41"/>
      <c r="JSI293" s="41"/>
      <c r="JSJ293" s="41"/>
      <c r="JSK293" s="41"/>
      <c r="JSL293" s="41"/>
      <c r="JSM293" s="41"/>
      <c r="JSN293" s="41"/>
      <c r="JSO293" s="41"/>
      <c r="JSP293" s="41"/>
      <c r="JSQ293" s="41"/>
      <c r="JSR293" s="41"/>
      <c r="JSS293" s="41"/>
      <c r="JST293" s="41"/>
      <c r="JSU293" s="41"/>
      <c r="JSV293" s="41"/>
      <c r="JSW293" s="41"/>
      <c r="JSX293" s="41"/>
      <c r="JSY293" s="41"/>
      <c r="JSZ293" s="41"/>
      <c r="JTA293" s="41"/>
      <c r="JTB293" s="41"/>
      <c r="JTC293" s="41"/>
      <c r="JTD293" s="41"/>
      <c r="JTE293" s="41"/>
      <c r="JTF293" s="41"/>
      <c r="JTG293" s="41"/>
      <c r="JTH293" s="41"/>
      <c r="JTI293" s="41"/>
      <c r="JTJ293" s="41"/>
      <c r="JTK293" s="41"/>
      <c r="JTL293" s="41"/>
      <c r="JTM293" s="41"/>
      <c r="JTN293" s="41"/>
      <c r="JTO293" s="41"/>
      <c r="JTP293" s="41"/>
      <c r="JTQ293" s="41"/>
      <c r="JTR293" s="41"/>
      <c r="JTS293" s="41"/>
      <c r="JTT293" s="41"/>
      <c r="JTU293" s="41"/>
      <c r="JTV293" s="41"/>
      <c r="JTW293" s="41"/>
      <c r="JTX293" s="41"/>
      <c r="JTY293" s="41"/>
      <c r="JTZ293" s="41"/>
      <c r="JUA293" s="41"/>
      <c r="JUB293" s="42"/>
      <c r="JUC293" s="41"/>
      <c r="JUD293" s="41"/>
      <c r="JUE293" s="41"/>
      <c r="JUF293" s="41"/>
      <c r="JUG293" s="41"/>
      <c r="JUH293" s="41"/>
      <c r="JUI293" s="41"/>
      <c r="JUJ293" s="41"/>
      <c r="JUK293" s="41"/>
      <c r="JUL293" s="41"/>
      <c r="JUM293" s="41"/>
      <c r="JUN293" s="41"/>
      <c r="JUO293" s="41"/>
      <c r="JUP293" s="41"/>
      <c r="JUQ293" s="41"/>
      <c r="JUR293" s="41"/>
      <c r="JUS293" s="41"/>
      <c r="JUT293" s="41"/>
      <c r="JUU293" s="41"/>
      <c r="JUV293" s="41"/>
      <c r="JUW293" s="41"/>
      <c r="JUX293" s="41"/>
      <c r="JUY293" s="41"/>
      <c r="JUZ293" s="41"/>
      <c r="JVA293" s="41"/>
      <c r="JVB293" s="41"/>
      <c r="JVC293" s="41"/>
      <c r="JVD293" s="41"/>
      <c r="JVE293" s="41"/>
      <c r="JVF293" s="41"/>
      <c r="JVG293" s="41"/>
      <c r="JVH293" s="41"/>
      <c r="JVI293" s="41"/>
      <c r="JVJ293" s="41"/>
      <c r="JVK293" s="41"/>
      <c r="JVL293" s="41"/>
      <c r="JVM293" s="41"/>
      <c r="JVN293" s="41"/>
      <c r="JVO293" s="41"/>
      <c r="JVP293" s="41"/>
      <c r="JVQ293" s="41"/>
      <c r="JVR293" s="41"/>
      <c r="JVS293" s="41"/>
      <c r="JVT293" s="41"/>
      <c r="JVU293" s="41"/>
      <c r="JVV293" s="41"/>
      <c r="JVW293" s="41"/>
      <c r="JVX293" s="41"/>
      <c r="JVY293" s="41"/>
      <c r="JVZ293" s="41"/>
      <c r="JWA293" s="41"/>
      <c r="JWB293" s="41"/>
      <c r="JWC293" s="41"/>
      <c r="JWD293" s="41"/>
      <c r="JWE293" s="41"/>
      <c r="JWF293" s="41"/>
      <c r="JWG293" s="41"/>
      <c r="JWH293" s="41"/>
      <c r="JWI293" s="41"/>
      <c r="JWJ293" s="41"/>
      <c r="JWK293" s="41"/>
      <c r="JWL293" s="41"/>
      <c r="JWM293" s="41"/>
      <c r="JWN293" s="41"/>
      <c r="JWO293" s="41"/>
      <c r="JWP293" s="41"/>
      <c r="JWQ293" s="41"/>
      <c r="JWR293" s="41"/>
      <c r="JWS293" s="41"/>
      <c r="JWT293" s="41"/>
      <c r="JWU293" s="41"/>
      <c r="JWV293" s="41"/>
      <c r="JWW293" s="41"/>
      <c r="JWX293" s="41"/>
      <c r="JWY293" s="41"/>
      <c r="JWZ293" s="41"/>
      <c r="JXA293" s="41"/>
      <c r="JXB293" s="41"/>
      <c r="JXC293" s="41"/>
      <c r="JXD293" s="41"/>
      <c r="JXE293" s="41"/>
      <c r="JXF293" s="41"/>
      <c r="JXG293" s="41"/>
      <c r="JXH293" s="41"/>
      <c r="JXI293" s="41"/>
      <c r="JXJ293" s="41"/>
      <c r="JXK293" s="41"/>
      <c r="JXL293" s="41"/>
      <c r="JXM293" s="41"/>
      <c r="JXN293" s="41"/>
      <c r="JXO293" s="41"/>
      <c r="JXP293" s="41"/>
      <c r="JXQ293" s="41"/>
      <c r="JXR293" s="41"/>
      <c r="JXS293" s="41"/>
      <c r="JXT293" s="41"/>
      <c r="JXU293" s="41"/>
      <c r="JXV293" s="41"/>
      <c r="JXW293" s="41"/>
      <c r="JXX293" s="41"/>
      <c r="JXY293" s="41"/>
      <c r="JXZ293" s="41"/>
      <c r="JYA293" s="41"/>
      <c r="JYB293" s="41"/>
      <c r="JYC293" s="41"/>
      <c r="JYD293" s="41"/>
      <c r="JYE293" s="41"/>
      <c r="JYF293" s="41"/>
      <c r="JYG293" s="41"/>
      <c r="JYH293" s="41"/>
      <c r="JYI293" s="41"/>
      <c r="JYJ293" s="41"/>
      <c r="JYK293" s="41"/>
      <c r="JYL293" s="41"/>
      <c r="JYM293" s="41"/>
      <c r="JYN293" s="41"/>
      <c r="JYO293" s="41"/>
      <c r="JYP293" s="41"/>
      <c r="JYQ293" s="41"/>
      <c r="JYR293" s="41"/>
      <c r="JYS293" s="41"/>
      <c r="JYT293" s="41"/>
      <c r="JYU293" s="41"/>
      <c r="JYV293" s="41"/>
      <c r="JYW293" s="41"/>
      <c r="JYX293" s="41"/>
      <c r="JYY293" s="41"/>
      <c r="JYZ293" s="41"/>
      <c r="JZA293" s="41"/>
      <c r="JZB293" s="41"/>
      <c r="JZC293" s="41"/>
      <c r="JZD293" s="41"/>
      <c r="JZE293" s="41"/>
      <c r="JZF293" s="41"/>
      <c r="JZG293" s="41"/>
      <c r="JZH293" s="41"/>
      <c r="JZI293" s="41"/>
      <c r="JZJ293" s="41"/>
      <c r="JZK293" s="41"/>
      <c r="JZL293" s="41"/>
      <c r="JZM293" s="41"/>
      <c r="JZN293" s="41"/>
      <c r="JZO293" s="41"/>
      <c r="JZP293" s="41"/>
      <c r="JZQ293" s="41"/>
      <c r="JZR293" s="41"/>
      <c r="JZS293" s="42"/>
      <c r="JZT293" s="41"/>
      <c r="JZU293" s="41"/>
      <c r="JZV293" s="41"/>
      <c r="JZW293" s="41"/>
      <c r="JZX293" s="41"/>
      <c r="JZY293" s="41"/>
      <c r="JZZ293" s="41"/>
      <c r="KAA293" s="41"/>
      <c r="KAB293" s="41"/>
      <c r="KAC293" s="41"/>
      <c r="KAD293" s="41"/>
      <c r="KAE293" s="41"/>
      <c r="KAF293" s="41"/>
      <c r="KAG293" s="41"/>
      <c r="KAH293" s="41"/>
      <c r="KAI293" s="41"/>
      <c r="KAJ293" s="41"/>
      <c r="KAK293" s="41"/>
      <c r="KAL293" s="41"/>
      <c r="KAM293" s="41"/>
      <c r="KAN293" s="41"/>
      <c r="KAO293" s="41"/>
      <c r="KAP293" s="41"/>
      <c r="KAQ293" s="41"/>
      <c r="KAR293" s="41"/>
      <c r="KAS293" s="41"/>
      <c r="KAT293" s="41"/>
      <c r="KAU293" s="41"/>
      <c r="KAV293" s="41"/>
      <c r="KAW293" s="41"/>
      <c r="KAX293" s="41"/>
      <c r="KAY293" s="41"/>
      <c r="KAZ293" s="41"/>
      <c r="KBA293" s="41"/>
      <c r="KBB293" s="41"/>
      <c r="KBC293" s="41"/>
      <c r="KBD293" s="41"/>
      <c r="KBE293" s="41"/>
      <c r="KBF293" s="41"/>
      <c r="KBG293" s="41"/>
      <c r="KBH293" s="41"/>
      <c r="KBI293" s="41"/>
      <c r="KBJ293" s="41"/>
      <c r="KBK293" s="41"/>
      <c r="KBL293" s="41"/>
      <c r="KBM293" s="41"/>
      <c r="KBN293" s="41"/>
      <c r="KBO293" s="41"/>
      <c r="KBP293" s="41"/>
      <c r="KBQ293" s="41"/>
      <c r="KBR293" s="41"/>
      <c r="KBS293" s="41"/>
      <c r="KBT293" s="41"/>
      <c r="KBU293" s="41"/>
      <c r="KBV293" s="41"/>
      <c r="KBW293" s="41"/>
      <c r="KBX293" s="41"/>
      <c r="KBY293" s="41"/>
      <c r="KBZ293" s="41"/>
      <c r="KCA293" s="41"/>
      <c r="KCB293" s="41"/>
      <c r="KCC293" s="41"/>
      <c r="KCD293" s="41"/>
      <c r="KCE293" s="41"/>
      <c r="KCF293" s="41"/>
      <c r="KCG293" s="41"/>
      <c r="KCH293" s="41"/>
      <c r="KCI293" s="41"/>
      <c r="KCJ293" s="41"/>
      <c r="KCK293" s="41"/>
      <c r="KCL293" s="41"/>
      <c r="KCM293" s="41"/>
      <c r="KCN293" s="41"/>
      <c r="KCO293" s="41"/>
      <c r="KCP293" s="41"/>
      <c r="KCQ293" s="41"/>
      <c r="KCR293" s="41"/>
      <c r="KCS293" s="41"/>
      <c r="KCT293" s="41"/>
      <c r="KCU293" s="41"/>
      <c r="KCV293" s="41"/>
      <c r="KCW293" s="41"/>
      <c r="KCX293" s="41"/>
      <c r="KCY293" s="41"/>
      <c r="KCZ293" s="41"/>
      <c r="KDA293" s="41"/>
      <c r="KDB293" s="41"/>
      <c r="KDC293" s="41"/>
      <c r="KDD293" s="41"/>
      <c r="KDE293" s="41"/>
      <c r="KDF293" s="41"/>
      <c r="KDG293" s="41"/>
      <c r="KDH293" s="41"/>
      <c r="KDI293" s="41"/>
      <c r="KDJ293" s="41"/>
      <c r="KDK293" s="41"/>
      <c r="KDL293" s="41"/>
      <c r="KDM293" s="41"/>
      <c r="KDN293" s="41"/>
      <c r="KDO293" s="41"/>
      <c r="KDP293" s="41"/>
      <c r="KDQ293" s="41"/>
      <c r="KDR293" s="41"/>
      <c r="KDS293" s="41"/>
      <c r="KDT293" s="41"/>
      <c r="KDU293" s="41"/>
      <c r="KDV293" s="41"/>
      <c r="KDW293" s="41"/>
      <c r="KDX293" s="41"/>
      <c r="KDY293" s="41"/>
      <c r="KDZ293" s="41"/>
      <c r="KEA293" s="41"/>
      <c r="KEB293" s="41"/>
      <c r="KEC293" s="41"/>
      <c r="KED293" s="41"/>
      <c r="KEE293" s="41"/>
      <c r="KEF293" s="41"/>
      <c r="KEG293" s="41"/>
      <c r="KEH293" s="41"/>
      <c r="KEI293" s="41"/>
      <c r="KEJ293" s="41"/>
      <c r="KEK293" s="41"/>
      <c r="KEL293" s="41"/>
      <c r="KEM293" s="41"/>
      <c r="KEN293" s="41"/>
      <c r="KEO293" s="41"/>
      <c r="KEP293" s="41"/>
      <c r="KEQ293" s="41"/>
      <c r="KER293" s="41"/>
      <c r="KES293" s="41"/>
      <c r="KET293" s="41"/>
      <c r="KEU293" s="41"/>
      <c r="KEV293" s="41"/>
      <c r="KEW293" s="41"/>
      <c r="KEX293" s="41"/>
      <c r="KEY293" s="41"/>
      <c r="KEZ293" s="41"/>
      <c r="KFA293" s="41"/>
      <c r="KFB293" s="41"/>
      <c r="KFC293" s="41"/>
      <c r="KFD293" s="41"/>
      <c r="KFE293" s="41"/>
      <c r="KFF293" s="41"/>
      <c r="KFG293" s="41"/>
      <c r="KFH293" s="41"/>
      <c r="KFI293" s="41"/>
      <c r="KFJ293" s="42"/>
      <c r="KFK293" s="41"/>
      <c r="KFL293" s="41"/>
      <c r="KFM293" s="41"/>
      <c r="KFN293" s="41"/>
      <c r="KFO293" s="41"/>
      <c r="KFP293" s="41"/>
      <c r="KFQ293" s="41"/>
      <c r="KFR293" s="41"/>
      <c r="KFS293" s="41"/>
      <c r="KFT293" s="41"/>
      <c r="KFU293" s="41"/>
      <c r="KFV293" s="41"/>
      <c r="KFW293" s="41"/>
      <c r="KFX293" s="41"/>
      <c r="KFY293" s="41"/>
      <c r="KFZ293" s="41"/>
      <c r="KGA293" s="41"/>
      <c r="KGB293" s="41"/>
      <c r="KGC293" s="41"/>
      <c r="KGD293" s="41"/>
      <c r="KGE293" s="41"/>
      <c r="KGF293" s="41"/>
      <c r="KGG293" s="41"/>
      <c r="KGH293" s="41"/>
      <c r="KGI293" s="41"/>
      <c r="KGJ293" s="41"/>
      <c r="KGK293" s="41"/>
      <c r="KGL293" s="41"/>
      <c r="KGM293" s="41"/>
      <c r="KGN293" s="41"/>
      <c r="KGO293" s="41"/>
      <c r="KGP293" s="41"/>
      <c r="KGQ293" s="41"/>
      <c r="KGR293" s="41"/>
      <c r="KGS293" s="41"/>
      <c r="KGT293" s="41"/>
      <c r="KGU293" s="41"/>
      <c r="KGV293" s="41"/>
      <c r="KGW293" s="41"/>
      <c r="KGX293" s="41"/>
      <c r="KGY293" s="41"/>
      <c r="KGZ293" s="41"/>
      <c r="KHA293" s="41"/>
      <c r="KHB293" s="41"/>
      <c r="KHC293" s="41"/>
      <c r="KHD293" s="41"/>
      <c r="KHE293" s="41"/>
      <c r="KHF293" s="41"/>
      <c r="KHG293" s="41"/>
      <c r="KHH293" s="41"/>
      <c r="KHI293" s="41"/>
      <c r="KHJ293" s="41"/>
      <c r="KHK293" s="41"/>
      <c r="KHL293" s="41"/>
      <c r="KHM293" s="41"/>
      <c r="KHN293" s="41"/>
      <c r="KHO293" s="41"/>
      <c r="KHP293" s="41"/>
      <c r="KHQ293" s="41"/>
      <c r="KHR293" s="41"/>
      <c r="KHS293" s="41"/>
      <c r="KHT293" s="41"/>
      <c r="KHU293" s="41"/>
      <c r="KHV293" s="41"/>
      <c r="KHW293" s="41"/>
      <c r="KHX293" s="41"/>
      <c r="KHY293" s="41"/>
      <c r="KHZ293" s="41"/>
      <c r="KIA293" s="41"/>
      <c r="KIB293" s="41"/>
      <c r="KIC293" s="41"/>
      <c r="KID293" s="41"/>
      <c r="KIE293" s="41"/>
      <c r="KIF293" s="41"/>
      <c r="KIG293" s="41"/>
      <c r="KIH293" s="41"/>
      <c r="KII293" s="41"/>
      <c r="KIJ293" s="41"/>
      <c r="KIK293" s="41"/>
      <c r="KIL293" s="41"/>
      <c r="KIM293" s="41"/>
      <c r="KIN293" s="41"/>
      <c r="KIO293" s="41"/>
      <c r="KIP293" s="41"/>
      <c r="KIQ293" s="41"/>
      <c r="KIR293" s="41"/>
      <c r="KIS293" s="41"/>
      <c r="KIT293" s="41"/>
      <c r="KIU293" s="41"/>
      <c r="KIV293" s="41"/>
      <c r="KIW293" s="41"/>
      <c r="KIX293" s="41"/>
      <c r="KIY293" s="41"/>
      <c r="KIZ293" s="41"/>
      <c r="KJA293" s="41"/>
      <c r="KJB293" s="41"/>
      <c r="KJC293" s="41"/>
      <c r="KJD293" s="41"/>
      <c r="KJE293" s="41"/>
      <c r="KJF293" s="41"/>
      <c r="KJG293" s="41"/>
      <c r="KJH293" s="41"/>
      <c r="KJI293" s="41"/>
      <c r="KJJ293" s="41"/>
      <c r="KJK293" s="41"/>
      <c r="KJL293" s="41"/>
      <c r="KJM293" s="41"/>
      <c r="KJN293" s="41"/>
      <c r="KJO293" s="41"/>
      <c r="KJP293" s="41"/>
      <c r="KJQ293" s="41"/>
      <c r="KJR293" s="41"/>
      <c r="KJS293" s="41"/>
      <c r="KJT293" s="41"/>
      <c r="KJU293" s="41"/>
      <c r="KJV293" s="41"/>
      <c r="KJW293" s="41"/>
      <c r="KJX293" s="41"/>
      <c r="KJY293" s="41"/>
      <c r="KJZ293" s="41"/>
      <c r="KKA293" s="41"/>
      <c r="KKB293" s="41"/>
      <c r="KKC293" s="41"/>
      <c r="KKD293" s="41"/>
      <c r="KKE293" s="41"/>
      <c r="KKF293" s="41"/>
      <c r="KKG293" s="41"/>
      <c r="KKH293" s="41"/>
      <c r="KKI293" s="41"/>
      <c r="KKJ293" s="41"/>
      <c r="KKK293" s="41"/>
      <c r="KKL293" s="41"/>
      <c r="KKM293" s="41"/>
      <c r="KKN293" s="41"/>
      <c r="KKO293" s="41"/>
      <c r="KKP293" s="41"/>
      <c r="KKQ293" s="41"/>
      <c r="KKR293" s="41"/>
      <c r="KKS293" s="41"/>
      <c r="KKT293" s="41"/>
      <c r="KKU293" s="41"/>
      <c r="KKV293" s="41"/>
      <c r="KKW293" s="41"/>
      <c r="KKX293" s="41"/>
      <c r="KKY293" s="41"/>
      <c r="KKZ293" s="41"/>
      <c r="KLA293" s="42"/>
      <c r="KLB293" s="41"/>
      <c r="KLC293" s="41"/>
      <c r="KLD293" s="41"/>
      <c r="KLE293" s="41"/>
      <c r="KLF293" s="41"/>
      <c r="KLG293" s="41"/>
      <c r="KLH293" s="41"/>
      <c r="KLI293" s="41"/>
      <c r="KLJ293" s="41"/>
      <c r="KLK293" s="41"/>
      <c r="KLL293" s="41"/>
      <c r="KLM293" s="41"/>
      <c r="KLN293" s="41"/>
      <c r="KLO293" s="41"/>
      <c r="KLP293" s="41"/>
      <c r="KLQ293" s="41"/>
      <c r="KLR293" s="41"/>
      <c r="KLS293" s="41"/>
      <c r="KLT293" s="41"/>
      <c r="KLU293" s="41"/>
      <c r="KLV293" s="41"/>
      <c r="KLW293" s="41"/>
      <c r="KLX293" s="41"/>
      <c r="KLY293" s="41"/>
      <c r="KLZ293" s="41"/>
      <c r="KMA293" s="41"/>
      <c r="KMB293" s="41"/>
      <c r="KMC293" s="41"/>
      <c r="KMD293" s="41"/>
      <c r="KME293" s="41"/>
      <c r="KMF293" s="41"/>
      <c r="KMG293" s="41"/>
      <c r="KMH293" s="41"/>
      <c r="KMI293" s="41"/>
      <c r="KMJ293" s="41"/>
      <c r="KMK293" s="41"/>
      <c r="KML293" s="41"/>
      <c r="KMM293" s="41"/>
      <c r="KMN293" s="41"/>
      <c r="KMO293" s="41"/>
      <c r="KMP293" s="41"/>
      <c r="KMQ293" s="41"/>
      <c r="KMR293" s="41"/>
      <c r="KMS293" s="41"/>
      <c r="KMT293" s="41"/>
      <c r="KMU293" s="41"/>
      <c r="KMV293" s="41"/>
      <c r="KMW293" s="41"/>
      <c r="KMX293" s="41"/>
      <c r="KMY293" s="41"/>
      <c r="KMZ293" s="41"/>
      <c r="KNA293" s="41"/>
      <c r="KNB293" s="41"/>
      <c r="KNC293" s="41"/>
      <c r="KND293" s="41"/>
      <c r="KNE293" s="41"/>
      <c r="KNF293" s="41"/>
      <c r="KNG293" s="41"/>
      <c r="KNH293" s="41"/>
      <c r="KNI293" s="41"/>
      <c r="KNJ293" s="41"/>
      <c r="KNK293" s="41"/>
      <c r="KNL293" s="41"/>
      <c r="KNM293" s="41"/>
      <c r="KNN293" s="41"/>
      <c r="KNO293" s="41"/>
      <c r="KNP293" s="41"/>
      <c r="KNQ293" s="41"/>
      <c r="KNR293" s="41"/>
      <c r="KNS293" s="41"/>
      <c r="KNT293" s="41"/>
      <c r="KNU293" s="41"/>
      <c r="KNV293" s="41"/>
      <c r="KNW293" s="41"/>
      <c r="KNX293" s="41"/>
      <c r="KNY293" s="41"/>
      <c r="KNZ293" s="41"/>
      <c r="KOA293" s="41"/>
      <c r="KOB293" s="41"/>
      <c r="KOC293" s="41"/>
      <c r="KOD293" s="41"/>
      <c r="KOE293" s="41"/>
      <c r="KOF293" s="41"/>
      <c r="KOG293" s="41"/>
      <c r="KOH293" s="41"/>
      <c r="KOI293" s="41"/>
      <c r="KOJ293" s="41"/>
      <c r="KOK293" s="41"/>
      <c r="KOL293" s="41"/>
      <c r="KOM293" s="41"/>
      <c r="KON293" s="41"/>
      <c r="KOO293" s="41"/>
      <c r="KOP293" s="41"/>
      <c r="KOQ293" s="41"/>
      <c r="KOR293" s="41"/>
      <c r="KOS293" s="41"/>
      <c r="KOT293" s="41"/>
      <c r="KOU293" s="41"/>
      <c r="KOV293" s="41"/>
      <c r="KOW293" s="41"/>
      <c r="KOX293" s="41"/>
      <c r="KOY293" s="41"/>
      <c r="KOZ293" s="41"/>
      <c r="KPA293" s="41"/>
      <c r="KPB293" s="41"/>
      <c r="KPC293" s="41"/>
      <c r="KPD293" s="41"/>
      <c r="KPE293" s="41"/>
      <c r="KPF293" s="41"/>
      <c r="KPG293" s="41"/>
      <c r="KPH293" s="41"/>
      <c r="KPI293" s="41"/>
      <c r="KPJ293" s="41"/>
      <c r="KPK293" s="41"/>
      <c r="KPL293" s="41"/>
      <c r="KPM293" s="41"/>
      <c r="KPN293" s="41"/>
      <c r="KPO293" s="41"/>
      <c r="KPP293" s="41"/>
      <c r="KPQ293" s="41"/>
      <c r="KPR293" s="41"/>
      <c r="KPS293" s="41"/>
      <c r="KPT293" s="41"/>
      <c r="KPU293" s="41"/>
      <c r="KPV293" s="41"/>
      <c r="KPW293" s="41"/>
      <c r="KPX293" s="41"/>
      <c r="KPY293" s="41"/>
      <c r="KPZ293" s="41"/>
      <c r="KQA293" s="41"/>
      <c r="KQB293" s="41"/>
      <c r="KQC293" s="41"/>
      <c r="KQD293" s="41"/>
      <c r="KQE293" s="41"/>
      <c r="KQF293" s="41"/>
      <c r="KQG293" s="41"/>
      <c r="KQH293" s="41"/>
      <c r="KQI293" s="41"/>
      <c r="KQJ293" s="41"/>
      <c r="KQK293" s="41"/>
      <c r="KQL293" s="41"/>
      <c r="KQM293" s="41"/>
      <c r="KQN293" s="41"/>
      <c r="KQO293" s="41"/>
      <c r="KQP293" s="41"/>
      <c r="KQQ293" s="41"/>
      <c r="KQR293" s="42"/>
      <c r="KQS293" s="41"/>
      <c r="KQT293" s="41"/>
      <c r="KQU293" s="41"/>
      <c r="KQV293" s="41"/>
      <c r="KQW293" s="41"/>
      <c r="KQX293" s="41"/>
      <c r="KQY293" s="41"/>
      <c r="KQZ293" s="41"/>
      <c r="KRA293" s="41"/>
      <c r="KRB293" s="41"/>
      <c r="KRC293" s="41"/>
      <c r="KRD293" s="41"/>
      <c r="KRE293" s="41"/>
      <c r="KRF293" s="41"/>
      <c r="KRG293" s="41"/>
      <c r="KRH293" s="41"/>
      <c r="KRI293" s="41"/>
      <c r="KRJ293" s="41"/>
      <c r="KRK293" s="41"/>
      <c r="KRL293" s="41"/>
      <c r="KRM293" s="41"/>
      <c r="KRN293" s="41"/>
      <c r="KRO293" s="41"/>
      <c r="KRP293" s="41"/>
      <c r="KRQ293" s="41"/>
      <c r="KRR293" s="41"/>
      <c r="KRS293" s="41"/>
      <c r="KRT293" s="41"/>
      <c r="KRU293" s="41"/>
      <c r="KRV293" s="41"/>
      <c r="KRW293" s="41"/>
      <c r="KRX293" s="41"/>
      <c r="KRY293" s="41"/>
      <c r="KRZ293" s="41"/>
      <c r="KSA293" s="41"/>
      <c r="KSB293" s="41"/>
      <c r="KSC293" s="41"/>
      <c r="KSD293" s="41"/>
      <c r="KSE293" s="41"/>
      <c r="KSF293" s="41"/>
      <c r="KSG293" s="41"/>
      <c r="KSH293" s="41"/>
      <c r="KSI293" s="41"/>
      <c r="KSJ293" s="41"/>
      <c r="KSK293" s="41"/>
      <c r="KSL293" s="41"/>
      <c r="KSM293" s="41"/>
      <c r="KSN293" s="41"/>
      <c r="KSO293" s="41"/>
      <c r="KSP293" s="41"/>
      <c r="KSQ293" s="41"/>
      <c r="KSR293" s="41"/>
      <c r="KSS293" s="41"/>
      <c r="KST293" s="41"/>
      <c r="KSU293" s="41"/>
      <c r="KSV293" s="41"/>
      <c r="KSW293" s="41"/>
      <c r="KSX293" s="41"/>
      <c r="KSY293" s="41"/>
      <c r="KSZ293" s="41"/>
      <c r="KTA293" s="41"/>
      <c r="KTB293" s="41"/>
      <c r="KTC293" s="41"/>
      <c r="KTD293" s="41"/>
      <c r="KTE293" s="41"/>
      <c r="KTF293" s="41"/>
      <c r="KTG293" s="41"/>
      <c r="KTH293" s="41"/>
      <c r="KTI293" s="41"/>
      <c r="KTJ293" s="41"/>
      <c r="KTK293" s="41"/>
      <c r="KTL293" s="41"/>
      <c r="KTM293" s="41"/>
      <c r="KTN293" s="41"/>
      <c r="KTO293" s="41"/>
      <c r="KTP293" s="41"/>
      <c r="KTQ293" s="41"/>
      <c r="KTR293" s="41"/>
      <c r="KTS293" s="41"/>
      <c r="KTT293" s="41"/>
      <c r="KTU293" s="41"/>
      <c r="KTV293" s="41"/>
      <c r="KTW293" s="41"/>
      <c r="KTX293" s="41"/>
      <c r="KTY293" s="41"/>
      <c r="KTZ293" s="41"/>
      <c r="KUA293" s="41"/>
      <c r="KUB293" s="41"/>
      <c r="KUC293" s="41"/>
      <c r="KUD293" s="41"/>
      <c r="KUE293" s="41"/>
      <c r="KUF293" s="41"/>
      <c r="KUG293" s="41"/>
      <c r="KUH293" s="41"/>
      <c r="KUI293" s="41"/>
      <c r="KUJ293" s="41"/>
      <c r="KUK293" s="41"/>
      <c r="KUL293" s="41"/>
      <c r="KUM293" s="41"/>
      <c r="KUN293" s="41"/>
      <c r="KUO293" s="41"/>
      <c r="KUP293" s="41"/>
      <c r="KUQ293" s="41"/>
      <c r="KUR293" s="41"/>
      <c r="KUS293" s="41"/>
      <c r="KUT293" s="41"/>
      <c r="KUU293" s="41"/>
      <c r="KUV293" s="41"/>
      <c r="KUW293" s="41"/>
      <c r="KUX293" s="41"/>
      <c r="KUY293" s="41"/>
      <c r="KUZ293" s="41"/>
      <c r="KVA293" s="41"/>
      <c r="KVB293" s="41"/>
      <c r="KVC293" s="41"/>
      <c r="KVD293" s="41"/>
      <c r="KVE293" s="41"/>
      <c r="KVF293" s="41"/>
      <c r="KVG293" s="41"/>
      <c r="KVH293" s="41"/>
      <c r="KVI293" s="41"/>
      <c r="KVJ293" s="41"/>
      <c r="KVK293" s="41"/>
      <c r="KVL293" s="41"/>
      <c r="KVM293" s="41"/>
      <c r="KVN293" s="41"/>
      <c r="KVO293" s="41"/>
      <c r="KVP293" s="41"/>
      <c r="KVQ293" s="41"/>
      <c r="KVR293" s="41"/>
      <c r="KVS293" s="41"/>
      <c r="KVT293" s="41"/>
      <c r="KVU293" s="41"/>
      <c r="KVV293" s="41"/>
      <c r="KVW293" s="41"/>
      <c r="KVX293" s="41"/>
      <c r="KVY293" s="41"/>
      <c r="KVZ293" s="41"/>
      <c r="KWA293" s="41"/>
      <c r="KWB293" s="41"/>
      <c r="KWC293" s="41"/>
      <c r="KWD293" s="41"/>
      <c r="KWE293" s="41"/>
      <c r="KWF293" s="41"/>
      <c r="KWG293" s="41"/>
      <c r="KWH293" s="41"/>
      <c r="KWI293" s="42"/>
      <c r="KWJ293" s="41"/>
      <c r="KWK293" s="41"/>
      <c r="KWL293" s="41"/>
      <c r="KWM293" s="41"/>
      <c r="KWN293" s="41"/>
      <c r="KWO293" s="41"/>
      <c r="KWP293" s="41"/>
      <c r="KWQ293" s="41"/>
      <c r="KWR293" s="41"/>
      <c r="KWS293" s="41"/>
      <c r="KWT293" s="41"/>
      <c r="KWU293" s="41"/>
      <c r="KWV293" s="41"/>
      <c r="KWW293" s="41"/>
      <c r="KWX293" s="41"/>
      <c r="KWY293" s="41"/>
      <c r="KWZ293" s="41"/>
      <c r="KXA293" s="41"/>
      <c r="KXB293" s="41"/>
      <c r="KXC293" s="41"/>
      <c r="KXD293" s="41"/>
      <c r="KXE293" s="41"/>
      <c r="KXF293" s="41"/>
      <c r="KXG293" s="41"/>
      <c r="KXH293" s="41"/>
      <c r="KXI293" s="41"/>
      <c r="KXJ293" s="41"/>
      <c r="KXK293" s="41"/>
      <c r="KXL293" s="41"/>
      <c r="KXM293" s="41"/>
      <c r="KXN293" s="41"/>
      <c r="KXO293" s="41"/>
      <c r="KXP293" s="41"/>
      <c r="KXQ293" s="41"/>
      <c r="KXR293" s="41"/>
      <c r="KXS293" s="41"/>
      <c r="KXT293" s="41"/>
      <c r="KXU293" s="41"/>
      <c r="KXV293" s="41"/>
      <c r="KXW293" s="41"/>
      <c r="KXX293" s="41"/>
      <c r="KXY293" s="41"/>
      <c r="KXZ293" s="41"/>
      <c r="KYA293" s="41"/>
      <c r="KYB293" s="41"/>
      <c r="KYC293" s="41"/>
      <c r="KYD293" s="41"/>
      <c r="KYE293" s="41"/>
      <c r="KYF293" s="41"/>
      <c r="KYG293" s="41"/>
      <c r="KYH293" s="41"/>
      <c r="KYI293" s="41"/>
      <c r="KYJ293" s="41"/>
      <c r="KYK293" s="41"/>
      <c r="KYL293" s="41"/>
      <c r="KYM293" s="41"/>
      <c r="KYN293" s="41"/>
      <c r="KYO293" s="41"/>
      <c r="KYP293" s="41"/>
      <c r="KYQ293" s="41"/>
      <c r="KYR293" s="41"/>
      <c r="KYS293" s="41"/>
      <c r="KYT293" s="41"/>
      <c r="KYU293" s="41"/>
      <c r="KYV293" s="41"/>
      <c r="KYW293" s="41"/>
      <c r="KYX293" s="41"/>
      <c r="KYY293" s="41"/>
      <c r="KYZ293" s="41"/>
      <c r="KZA293" s="41"/>
      <c r="KZB293" s="41"/>
      <c r="KZC293" s="41"/>
      <c r="KZD293" s="41"/>
      <c r="KZE293" s="41"/>
      <c r="KZF293" s="41"/>
      <c r="KZG293" s="41"/>
      <c r="KZH293" s="41"/>
      <c r="KZI293" s="41"/>
      <c r="KZJ293" s="41"/>
      <c r="KZK293" s="41"/>
      <c r="KZL293" s="41"/>
      <c r="KZM293" s="41"/>
      <c r="KZN293" s="41"/>
      <c r="KZO293" s="41"/>
      <c r="KZP293" s="41"/>
      <c r="KZQ293" s="41"/>
      <c r="KZR293" s="41"/>
      <c r="KZS293" s="41"/>
      <c r="KZT293" s="41"/>
      <c r="KZU293" s="41"/>
      <c r="KZV293" s="41"/>
      <c r="KZW293" s="41"/>
      <c r="KZX293" s="41"/>
      <c r="KZY293" s="41"/>
      <c r="KZZ293" s="41"/>
      <c r="LAA293" s="41"/>
      <c r="LAB293" s="41"/>
      <c r="LAC293" s="41"/>
      <c r="LAD293" s="41"/>
      <c r="LAE293" s="41"/>
      <c r="LAF293" s="41"/>
      <c r="LAG293" s="41"/>
      <c r="LAH293" s="41"/>
      <c r="LAI293" s="41"/>
      <c r="LAJ293" s="41"/>
      <c r="LAK293" s="41"/>
      <c r="LAL293" s="41"/>
      <c r="LAM293" s="41"/>
      <c r="LAN293" s="41"/>
      <c r="LAO293" s="41"/>
      <c r="LAP293" s="41"/>
      <c r="LAQ293" s="41"/>
      <c r="LAR293" s="41"/>
      <c r="LAS293" s="41"/>
      <c r="LAT293" s="41"/>
      <c r="LAU293" s="41"/>
      <c r="LAV293" s="41"/>
      <c r="LAW293" s="41"/>
      <c r="LAX293" s="41"/>
      <c r="LAY293" s="41"/>
      <c r="LAZ293" s="41"/>
      <c r="LBA293" s="41"/>
      <c r="LBB293" s="41"/>
      <c r="LBC293" s="41"/>
      <c r="LBD293" s="41"/>
      <c r="LBE293" s="41"/>
      <c r="LBF293" s="41"/>
      <c r="LBG293" s="41"/>
      <c r="LBH293" s="41"/>
      <c r="LBI293" s="41"/>
      <c r="LBJ293" s="41"/>
      <c r="LBK293" s="41"/>
      <c r="LBL293" s="41"/>
      <c r="LBM293" s="41"/>
      <c r="LBN293" s="41"/>
      <c r="LBO293" s="41"/>
      <c r="LBP293" s="41"/>
      <c r="LBQ293" s="41"/>
      <c r="LBR293" s="41"/>
      <c r="LBS293" s="41"/>
      <c r="LBT293" s="41"/>
      <c r="LBU293" s="41"/>
      <c r="LBV293" s="41"/>
      <c r="LBW293" s="41"/>
      <c r="LBX293" s="41"/>
      <c r="LBY293" s="41"/>
      <c r="LBZ293" s="42"/>
      <c r="LCA293" s="41"/>
      <c r="LCB293" s="41"/>
      <c r="LCC293" s="41"/>
      <c r="LCD293" s="41"/>
      <c r="LCE293" s="41"/>
      <c r="LCF293" s="41"/>
      <c r="LCG293" s="41"/>
      <c r="LCH293" s="41"/>
      <c r="LCI293" s="41"/>
      <c r="LCJ293" s="41"/>
      <c r="LCK293" s="41"/>
      <c r="LCL293" s="41"/>
      <c r="LCM293" s="41"/>
      <c r="LCN293" s="41"/>
      <c r="LCO293" s="41"/>
      <c r="LCP293" s="41"/>
      <c r="LCQ293" s="41"/>
      <c r="LCR293" s="41"/>
      <c r="LCS293" s="41"/>
      <c r="LCT293" s="41"/>
      <c r="LCU293" s="41"/>
      <c r="LCV293" s="41"/>
      <c r="LCW293" s="41"/>
      <c r="LCX293" s="41"/>
      <c r="LCY293" s="41"/>
      <c r="LCZ293" s="41"/>
      <c r="LDA293" s="41"/>
      <c r="LDB293" s="41"/>
      <c r="LDC293" s="41"/>
      <c r="LDD293" s="41"/>
      <c r="LDE293" s="41"/>
      <c r="LDF293" s="41"/>
      <c r="LDG293" s="41"/>
      <c r="LDH293" s="41"/>
      <c r="LDI293" s="41"/>
      <c r="LDJ293" s="41"/>
      <c r="LDK293" s="41"/>
      <c r="LDL293" s="41"/>
      <c r="LDM293" s="41"/>
      <c r="LDN293" s="41"/>
      <c r="LDO293" s="41"/>
      <c r="LDP293" s="41"/>
      <c r="LDQ293" s="41"/>
      <c r="LDR293" s="41"/>
      <c r="LDS293" s="41"/>
      <c r="LDT293" s="41"/>
      <c r="LDU293" s="41"/>
      <c r="LDV293" s="41"/>
      <c r="LDW293" s="41"/>
      <c r="LDX293" s="41"/>
      <c r="LDY293" s="41"/>
      <c r="LDZ293" s="41"/>
      <c r="LEA293" s="41"/>
      <c r="LEB293" s="41"/>
      <c r="LEC293" s="41"/>
      <c r="LED293" s="41"/>
      <c r="LEE293" s="41"/>
      <c r="LEF293" s="41"/>
      <c r="LEG293" s="41"/>
      <c r="LEH293" s="41"/>
      <c r="LEI293" s="41"/>
      <c r="LEJ293" s="41"/>
      <c r="LEK293" s="41"/>
      <c r="LEL293" s="41"/>
      <c r="LEM293" s="41"/>
      <c r="LEN293" s="41"/>
      <c r="LEO293" s="41"/>
      <c r="LEP293" s="41"/>
      <c r="LEQ293" s="41"/>
      <c r="LER293" s="41"/>
      <c r="LES293" s="41"/>
      <c r="LET293" s="41"/>
      <c r="LEU293" s="41"/>
      <c r="LEV293" s="41"/>
      <c r="LEW293" s="41"/>
      <c r="LEX293" s="41"/>
      <c r="LEY293" s="41"/>
      <c r="LEZ293" s="41"/>
      <c r="LFA293" s="41"/>
      <c r="LFB293" s="41"/>
      <c r="LFC293" s="41"/>
      <c r="LFD293" s="41"/>
      <c r="LFE293" s="41"/>
      <c r="LFF293" s="41"/>
      <c r="LFG293" s="41"/>
      <c r="LFH293" s="41"/>
      <c r="LFI293" s="41"/>
      <c r="LFJ293" s="41"/>
      <c r="LFK293" s="41"/>
      <c r="LFL293" s="41"/>
      <c r="LFM293" s="41"/>
      <c r="LFN293" s="41"/>
      <c r="LFO293" s="41"/>
      <c r="LFP293" s="41"/>
      <c r="LFQ293" s="41"/>
      <c r="LFR293" s="41"/>
      <c r="LFS293" s="41"/>
      <c r="LFT293" s="41"/>
      <c r="LFU293" s="41"/>
      <c r="LFV293" s="41"/>
      <c r="LFW293" s="41"/>
      <c r="LFX293" s="41"/>
      <c r="LFY293" s="41"/>
      <c r="LFZ293" s="41"/>
      <c r="LGA293" s="41"/>
      <c r="LGB293" s="41"/>
      <c r="LGC293" s="41"/>
      <c r="LGD293" s="41"/>
      <c r="LGE293" s="41"/>
      <c r="LGF293" s="41"/>
      <c r="LGG293" s="41"/>
      <c r="LGH293" s="41"/>
      <c r="LGI293" s="41"/>
      <c r="LGJ293" s="41"/>
      <c r="LGK293" s="41"/>
      <c r="LGL293" s="41"/>
      <c r="LGM293" s="41"/>
      <c r="LGN293" s="41"/>
      <c r="LGO293" s="41"/>
      <c r="LGP293" s="41"/>
      <c r="LGQ293" s="41"/>
      <c r="LGR293" s="41"/>
      <c r="LGS293" s="41"/>
      <c r="LGT293" s="41"/>
      <c r="LGU293" s="41"/>
      <c r="LGV293" s="41"/>
      <c r="LGW293" s="41"/>
      <c r="LGX293" s="41"/>
      <c r="LGY293" s="41"/>
      <c r="LGZ293" s="41"/>
      <c r="LHA293" s="41"/>
      <c r="LHB293" s="41"/>
      <c r="LHC293" s="41"/>
      <c r="LHD293" s="41"/>
      <c r="LHE293" s="41"/>
      <c r="LHF293" s="41"/>
      <c r="LHG293" s="41"/>
      <c r="LHH293" s="41"/>
      <c r="LHI293" s="41"/>
      <c r="LHJ293" s="41"/>
      <c r="LHK293" s="41"/>
      <c r="LHL293" s="41"/>
      <c r="LHM293" s="41"/>
      <c r="LHN293" s="41"/>
      <c r="LHO293" s="41"/>
      <c r="LHP293" s="41"/>
      <c r="LHQ293" s="42"/>
      <c r="LHR293" s="41"/>
      <c r="LHS293" s="41"/>
      <c r="LHT293" s="41"/>
      <c r="LHU293" s="41"/>
      <c r="LHV293" s="41"/>
      <c r="LHW293" s="41"/>
      <c r="LHX293" s="41"/>
      <c r="LHY293" s="41"/>
      <c r="LHZ293" s="41"/>
      <c r="LIA293" s="41"/>
      <c r="LIB293" s="41"/>
      <c r="LIC293" s="41"/>
      <c r="LID293" s="41"/>
      <c r="LIE293" s="41"/>
      <c r="LIF293" s="41"/>
      <c r="LIG293" s="41"/>
      <c r="LIH293" s="41"/>
      <c r="LII293" s="41"/>
      <c r="LIJ293" s="41"/>
      <c r="LIK293" s="41"/>
      <c r="LIL293" s="41"/>
      <c r="LIM293" s="41"/>
      <c r="LIN293" s="41"/>
      <c r="LIO293" s="41"/>
      <c r="LIP293" s="41"/>
      <c r="LIQ293" s="41"/>
      <c r="LIR293" s="41"/>
      <c r="LIS293" s="41"/>
      <c r="LIT293" s="41"/>
      <c r="LIU293" s="41"/>
      <c r="LIV293" s="41"/>
      <c r="LIW293" s="41"/>
      <c r="LIX293" s="41"/>
      <c r="LIY293" s="41"/>
      <c r="LIZ293" s="41"/>
      <c r="LJA293" s="41"/>
      <c r="LJB293" s="41"/>
      <c r="LJC293" s="41"/>
      <c r="LJD293" s="41"/>
      <c r="LJE293" s="41"/>
      <c r="LJF293" s="41"/>
      <c r="LJG293" s="41"/>
      <c r="LJH293" s="41"/>
      <c r="LJI293" s="41"/>
      <c r="LJJ293" s="41"/>
      <c r="LJK293" s="41"/>
      <c r="LJL293" s="41"/>
      <c r="LJM293" s="41"/>
      <c r="LJN293" s="41"/>
      <c r="LJO293" s="41"/>
      <c r="LJP293" s="41"/>
      <c r="LJQ293" s="41"/>
      <c r="LJR293" s="41"/>
      <c r="LJS293" s="41"/>
      <c r="LJT293" s="41"/>
      <c r="LJU293" s="41"/>
      <c r="LJV293" s="41"/>
      <c r="LJW293" s="41"/>
      <c r="LJX293" s="41"/>
      <c r="LJY293" s="41"/>
      <c r="LJZ293" s="41"/>
      <c r="LKA293" s="41"/>
      <c r="LKB293" s="41"/>
      <c r="LKC293" s="41"/>
      <c r="LKD293" s="41"/>
      <c r="LKE293" s="41"/>
      <c r="LKF293" s="41"/>
      <c r="LKG293" s="41"/>
      <c r="LKH293" s="41"/>
      <c r="LKI293" s="41"/>
      <c r="LKJ293" s="41"/>
      <c r="LKK293" s="41"/>
      <c r="LKL293" s="41"/>
      <c r="LKM293" s="41"/>
      <c r="LKN293" s="41"/>
      <c r="LKO293" s="41"/>
      <c r="LKP293" s="41"/>
      <c r="LKQ293" s="41"/>
      <c r="LKR293" s="41"/>
      <c r="LKS293" s="41"/>
      <c r="LKT293" s="41"/>
      <c r="LKU293" s="41"/>
      <c r="LKV293" s="41"/>
      <c r="LKW293" s="41"/>
      <c r="LKX293" s="41"/>
      <c r="LKY293" s="41"/>
      <c r="LKZ293" s="41"/>
      <c r="LLA293" s="41"/>
      <c r="LLB293" s="41"/>
      <c r="LLC293" s="41"/>
      <c r="LLD293" s="41"/>
      <c r="LLE293" s="41"/>
      <c r="LLF293" s="41"/>
      <c r="LLG293" s="41"/>
      <c r="LLH293" s="41"/>
      <c r="LLI293" s="41"/>
      <c r="LLJ293" s="41"/>
      <c r="LLK293" s="41"/>
      <c r="LLL293" s="41"/>
      <c r="LLM293" s="41"/>
      <c r="LLN293" s="41"/>
      <c r="LLO293" s="41"/>
      <c r="LLP293" s="41"/>
      <c r="LLQ293" s="41"/>
      <c r="LLR293" s="41"/>
      <c r="LLS293" s="41"/>
      <c r="LLT293" s="41"/>
      <c r="LLU293" s="41"/>
      <c r="LLV293" s="41"/>
      <c r="LLW293" s="41"/>
      <c r="LLX293" s="41"/>
      <c r="LLY293" s="41"/>
      <c r="LLZ293" s="41"/>
      <c r="LMA293" s="41"/>
      <c r="LMB293" s="41"/>
      <c r="LMC293" s="41"/>
      <c r="LMD293" s="41"/>
      <c r="LME293" s="41"/>
      <c r="LMF293" s="41"/>
      <c r="LMG293" s="41"/>
      <c r="LMH293" s="41"/>
      <c r="LMI293" s="41"/>
      <c r="LMJ293" s="41"/>
      <c r="LMK293" s="41"/>
      <c r="LML293" s="41"/>
      <c r="LMM293" s="41"/>
      <c r="LMN293" s="41"/>
      <c r="LMO293" s="41"/>
      <c r="LMP293" s="41"/>
      <c r="LMQ293" s="41"/>
      <c r="LMR293" s="41"/>
      <c r="LMS293" s="41"/>
      <c r="LMT293" s="41"/>
      <c r="LMU293" s="41"/>
      <c r="LMV293" s="41"/>
      <c r="LMW293" s="41"/>
      <c r="LMX293" s="41"/>
      <c r="LMY293" s="41"/>
      <c r="LMZ293" s="41"/>
      <c r="LNA293" s="41"/>
      <c r="LNB293" s="41"/>
      <c r="LNC293" s="41"/>
      <c r="LND293" s="41"/>
      <c r="LNE293" s="41"/>
      <c r="LNF293" s="41"/>
      <c r="LNG293" s="41"/>
      <c r="LNH293" s="42"/>
      <c r="LNI293" s="41"/>
      <c r="LNJ293" s="41"/>
      <c r="LNK293" s="41"/>
      <c r="LNL293" s="41"/>
      <c r="LNM293" s="41"/>
      <c r="LNN293" s="41"/>
      <c r="LNO293" s="41"/>
      <c r="LNP293" s="41"/>
      <c r="LNQ293" s="41"/>
      <c r="LNR293" s="41"/>
      <c r="LNS293" s="41"/>
      <c r="LNT293" s="41"/>
      <c r="LNU293" s="41"/>
      <c r="LNV293" s="41"/>
      <c r="LNW293" s="41"/>
      <c r="LNX293" s="41"/>
      <c r="LNY293" s="41"/>
      <c r="LNZ293" s="41"/>
      <c r="LOA293" s="41"/>
      <c r="LOB293" s="41"/>
      <c r="LOC293" s="41"/>
      <c r="LOD293" s="41"/>
      <c r="LOE293" s="41"/>
      <c r="LOF293" s="41"/>
      <c r="LOG293" s="41"/>
      <c r="LOH293" s="41"/>
      <c r="LOI293" s="41"/>
      <c r="LOJ293" s="41"/>
      <c r="LOK293" s="41"/>
      <c r="LOL293" s="41"/>
      <c r="LOM293" s="41"/>
      <c r="LON293" s="41"/>
      <c r="LOO293" s="41"/>
      <c r="LOP293" s="41"/>
      <c r="LOQ293" s="41"/>
      <c r="LOR293" s="41"/>
      <c r="LOS293" s="41"/>
      <c r="LOT293" s="41"/>
      <c r="LOU293" s="41"/>
      <c r="LOV293" s="41"/>
      <c r="LOW293" s="41"/>
      <c r="LOX293" s="41"/>
      <c r="LOY293" s="41"/>
      <c r="LOZ293" s="41"/>
      <c r="LPA293" s="41"/>
      <c r="LPB293" s="41"/>
      <c r="LPC293" s="41"/>
      <c r="LPD293" s="41"/>
      <c r="LPE293" s="41"/>
      <c r="LPF293" s="41"/>
      <c r="LPG293" s="41"/>
      <c r="LPH293" s="41"/>
      <c r="LPI293" s="41"/>
      <c r="LPJ293" s="41"/>
      <c r="LPK293" s="41"/>
      <c r="LPL293" s="41"/>
      <c r="LPM293" s="41"/>
      <c r="LPN293" s="41"/>
      <c r="LPO293" s="41"/>
      <c r="LPP293" s="41"/>
      <c r="LPQ293" s="41"/>
      <c r="LPR293" s="41"/>
      <c r="LPS293" s="41"/>
      <c r="LPT293" s="41"/>
      <c r="LPU293" s="41"/>
      <c r="LPV293" s="41"/>
      <c r="LPW293" s="41"/>
      <c r="LPX293" s="41"/>
      <c r="LPY293" s="41"/>
      <c r="LPZ293" s="41"/>
      <c r="LQA293" s="41"/>
      <c r="LQB293" s="41"/>
      <c r="LQC293" s="41"/>
      <c r="LQD293" s="41"/>
      <c r="LQE293" s="41"/>
      <c r="LQF293" s="41"/>
      <c r="LQG293" s="41"/>
      <c r="LQH293" s="41"/>
      <c r="LQI293" s="41"/>
      <c r="LQJ293" s="41"/>
      <c r="LQK293" s="41"/>
      <c r="LQL293" s="41"/>
      <c r="LQM293" s="41"/>
      <c r="LQN293" s="41"/>
      <c r="LQO293" s="41"/>
      <c r="LQP293" s="41"/>
      <c r="LQQ293" s="41"/>
      <c r="LQR293" s="41"/>
      <c r="LQS293" s="41"/>
      <c r="LQT293" s="41"/>
      <c r="LQU293" s="41"/>
      <c r="LQV293" s="41"/>
      <c r="LQW293" s="41"/>
      <c r="LQX293" s="41"/>
      <c r="LQY293" s="41"/>
      <c r="LQZ293" s="41"/>
      <c r="LRA293" s="41"/>
      <c r="LRB293" s="41"/>
      <c r="LRC293" s="41"/>
      <c r="LRD293" s="41"/>
      <c r="LRE293" s="41"/>
      <c r="LRF293" s="41"/>
      <c r="LRG293" s="41"/>
      <c r="LRH293" s="41"/>
      <c r="LRI293" s="41"/>
      <c r="LRJ293" s="41"/>
      <c r="LRK293" s="41"/>
      <c r="LRL293" s="41"/>
      <c r="LRM293" s="41"/>
      <c r="LRN293" s="41"/>
      <c r="LRO293" s="41"/>
      <c r="LRP293" s="41"/>
      <c r="LRQ293" s="41"/>
      <c r="LRR293" s="41"/>
      <c r="LRS293" s="41"/>
      <c r="LRT293" s="41"/>
      <c r="LRU293" s="41"/>
      <c r="LRV293" s="41"/>
      <c r="LRW293" s="41"/>
      <c r="LRX293" s="41"/>
      <c r="LRY293" s="41"/>
      <c r="LRZ293" s="41"/>
      <c r="LSA293" s="41"/>
      <c r="LSB293" s="41"/>
      <c r="LSC293" s="41"/>
      <c r="LSD293" s="41"/>
      <c r="LSE293" s="41"/>
      <c r="LSF293" s="41"/>
      <c r="LSG293" s="41"/>
      <c r="LSH293" s="41"/>
      <c r="LSI293" s="41"/>
      <c r="LSJ293" s="41"/>
      <c r="LSK293" s="41"/>
      <c r="LSL293" s="41"/>
      <c r="LSM293" s="41"/>
      <c r="LSN293" s="41"/>
      <c r="LSO293" s="41"/>
      <c r="LSP293" s="41"/>
      <c r="LSQ293" s="41"/>
      <c r="LSR293" s="41"/>
      <c r="LSS293" s="41"/>
      <c r="LST293" s="41"/>
      <c r="LSU293" s="41"/>
      <c r="LSV293" s="41"/>
      <c r="LSW293" s="41"/>
      <c r="LSX293" s="41"/>
      <c r="LSY293" s="42"/>
      <c r="LSZ293" s="41"/>
      <c r="LTA293" s="41"/>
      <c r="LTB293" s="41"/>
      <c r="LTC293" s="41"/>
      <c r="LTD293" s="41"/>
      <c r="LTE293" s="41"/>
      <c r="LTF293" s="41"/>
      <c r="LTG293" s="41"/>
      <c r="LTH293" s="41"/>
      <c r="LTI293" s="41"/>
      <c r="LTJ293" s="41"/>
      <c r="LTK293" s="41"/>
      <c r="LTL293" s="41"/>
      <c r="LTM293" s="41"/>
      <c r="LTN293" s="41"/>
      <c r="LTO293" s="41"/>
      <c r="LTP293" s="41"/>
      <c r="LTQ293" s="41"/>
      <c r="LTR293" s="41"/>
      <c r="LTS293" s="41"/>
      <c r="LTT293" s="41"/>
      <c r="LTU293" s="41"/>
      <c r="LTV293" s="41"/>
      <c r="LTW293" s="41"/>
      <c r="LTX293" s="41"/>
      <c r="LTY293" s="41"/>
      <c r="LTZ293" s="41"/>
      <c r="LUA293" s="41"/>
      <c r="LUB293" s="41"/>
      <c r="LUC293" s="41"/>
      <c r="LUD293" s="41"/>
      <c r="LUE293" s="41"/>
      <c r="LUF293" s="41"/>
      <c r="LUG293" s="41"/>
      <c r="LUH293" s="41"/>
      <c r="LUI293" s="41"/>
      <c r="LUJ293" s="41"/>
      <c r="LUK293" s="41"/>
      <c r="LUL293" s="41"/>
      <c r="LUM293" s="41"/>
      <c r="LUN293" s="41"/>
      <c r="LUO293" s="41"/>
      <c r="LUP293" s="41"/>
      <c r="LUQ293" s="41"/>
      <c r="LUR293" s="41"/>
      <c r="LUS293" s="41"/>
      <c r="LUT293" s="41"/>
      <c r="LUU293" s="41"/>
      <c r="LUV293" s="41"/>
      <c r="LUW293" s="41"/>
      <c r="LUX293" s="41"/>
      <c r="LUY293" s="41"/>
      <c r="LUZ293" s="41"/>
      <c r="LVA293" s="41"/>
      <c r="LVB293" s="41"/>
      <c r="LVC293" s="41"/>
      <c r="LVD293" s="41"/>
      <c r="LVE293" s="41"/>
      <c r="LVF293" s="41"/>
      <c r="LVG293" s="41"/>
      <c r="LVH293" s="41"/>
      <c r="LVI293" s="41"/>
      <c r="LVJ293" s="41"/>
      <c r="LVK293" s="41"/>
      <c r="LVL293" s="41"/>
      <c r="LVM293" s="41"/>
      <c r="LVN293" s="41"/>
      <c r="LVO293" s="41"/>
      <c r="LVP293" s="41"/>
      <c r="LVQ293" s="41"/>
      <c r="LVR293" s="41"/>
      <c r="LVS293" s="41"/>
      <c r="LVT293" s="41"/>
      <c r="LVU293" s="41"/>
      <c r="LVV293" s="41"/>
      <c r="LVW293" s="41"/>
      <c r="LVX293" s="41"/>
      <c r="LVY293" s="41"/>
      <c r="LVZ293" s="41"/>
      <c r="LWA293" s="41"/>
      <c r="LWB293" s="41"/>
      <c r="LWC293" s="41"/>
      <c r="LWD293" s="41"/>
      <c r="LWE293" s="41"/>
      <c r="LWF293" s="41"/>
      <c r="LWG293" s="41"/>
      <c r="LWH293" s="41"/>
      <c r="LWI293" s="41"/>
      <c r="LWJ293" s="41"/>
      <c r="LWK293" s="41"/>
      <c r="LWL293" s="41"/>
      <c r="LWM293" s="41"/>
      <c r="LWN293" s="41"/>
      <c r="LWO293" s="41"/>
      <c r="LWP293" s="41"/>
      <c r="LWQ293" s="41"/>
      <c r="LWR293" s="41"/>
      <c r="LWS293" s="41"/>
      <c r="LWT293" s="41"/>
      <c r="LWU293" s="41"/>
      <c r="LWV293" s="41"/>
      <c r="LWW293" s="41"/>
      <c r="LWX293" s="41"/>
      <c r="LWY293" s="41"/>
      <c r="LWZ293" s="41"/>
      <c r="LXA293" s="41"/>
      <c r="LXB293" s="41"/>
      <c r="LXC293" s="41"/>
      <c r="LXD293" s="41"/>
      <c r="LXE293" s="41"/>
      <c r="LXF293" s="41"/>
      <c r="LXG293" s="41"/>
      <c r="LXH293" s="41"/>
      <c r="LXI293" s="41"/>
      <c r="LXJ293" s="41"/>
      <c r="LXK293" s="41"/>
      <c r="LXL293" s="41"/>
      <c r="LXM293" s="41"/>
      <c r="LXN293" s="41"/>
      <c r="LXO293" s="41"/>
      <c r="LXP293" s="41"/>
      <c r="LXQ293" s="41"/>
      <c r="LXR293" s="41"/>
      <c r="LXS293" s="41"/>
      <c r="LXT293" s="41"/>
      <c r="LXU293" s="41"/>
      <c r="LXV293" s="41"/>
      <c r="LXW293" s="41"/>
      <c r="LXX293" s="41"/>
      <c r="LXY293" s="41"/>
      <c r="LXZ293" s="41"/>
      <c r="LYA293" s="41"/>
      <c r="LYB293" s="41"/>
      <c r="LYC293" s="41"/>
      <c r="LYD293" s="41"/>
      <c r="LYE293" s="41"/>
      <c r="LYF293" s="41"/>
      <c r="LYG293" s="41"/>
      <c r="LYH293" s="41"/>
      <c r="LYI293" s="41"/>
      <c r="LYJ293" s="41"/>
      <c r="LYK293" s="41"/>
      <c r="LYL293" s="41"/>
      <c r="LYM293" s="41"/>
      <c r="LYN293" s="41"/>
      <c r="LYO293" s="41"/>
      <c r="LYP293" s="42"/>
      <c r="LYQ293" s="41"/>
      <c r="LYR293" s="41"/>
      <c r="LYS293" s="41"/>
      <c r="LYT293" s="41"/>
      <c r="LYU293" s="41"/>
      <c r="LYV293" s="41"/>
      <c r="LYW293" s="41"/>
      <c r="LYX293" s="41"/>
      <c r="LYY293" s="41"/>
      <c r="LYZ293" s="41"/>
      <c r="LZA293" s="41"/>
      <c r="LZB293" s="41"/>
      <c r="LZC293" s="41"/>
      <c r="LZD293" s="41"/>
      <c r="LZE293" s="41"/>
      <c r="LZF293" s="41"/>
      <c r="LZG293" s="41"/>
      <c r="LZH293" s="41"/>
      <c r="LZI293" s="41"/>
      <c r="LZJ293" s="41"/>
      <c r="LZK293" s="41"/>
      <c r="LZL293" s="41"/>
      <c r="LZM293" s="41"/>
      <c r="LZN293" s="41"/>
      <c r="LZO293" s="41"/>
      <c r="LZP293" s="41"/>
      <c r="LZQ293" s="41"/>
      <c r="LZR293" s="41"/>
      <c r="LZS293" s="41"/>
      <c r="LZT293" s="41"/>
      <c r="LZU293" s="41"/>
      <c r="LZV293" s="41"/>
      <c r="LZW293" s="41"/>
      <c r="LZX293" s="41"/>
      <c r="LZY293" s="41"/>
      <c r="LZZ293" s="41"/>
      <c r="MAA293" s="41"/>
      <c r="MAB293" s="41"/>
      <c r="MAC293" s="41"/>
      <c r="MAD293" s="41"/>
      <c r="MAE293" s="41"/>
      <c r="MAF293" s="41"/>
      <c r="MAG293" s="41"/>
      <c r="MAH293" s="41"/>
      <c r="MAI293" s="41"/>
      <c r="MAJ293" s="41"/>
      <c r="MAK293" s="41"/>
      <c r="MAL293" s="41"/>
      <c r="MAM293" s="41"/>
      <c r="MAN293" s="41"/>
      <c r="MAO293" s="41"/>
      <c r="MAP293" s="41"/>
      <c r="MAQ293" s="41"/>
      <c r="MAR293" s="41"/>
      <c r="MAS293" s="41"/>
      <c r="MAT293" s="41"/>
      <c r="MAU293" s="41"/>
      <c r="MAV293" s="41"/>
      <c r="MAW293" s="41"/>
      <c r="MAX293" s="41"/>
      <c r="MAY293" s="41"/>
      <c r="MAZ293" s="41"/>
      <c r="MBA293" s="41"/>
      <c r="MBB293" s="41"/>
      <c r="MBC293" s="41"/>
      <c r="MBD293" s="41"/>
      <c r="MBE293" s="41"/>
      <c r="MBF293" s="41"/>
      <c r="MBG293" s="41"/>
      <c r="MBH293" s="41"/>
      <c r="MBI293" s="41"/>
      <c r="MBJ293" s="41"/>
      <c r="MBK293" s="41"/>
      <c r="MBL293" s="41"/>
      <c r="MBM293" s="41"/>
      <c r="MBN293" s="41"/>
      <c r="MBO293" s="41"/>
      <c r="MBP293" s="41"/>
      <c r="MBQ293" s="41"/>
      <c r="MBR293" s="41"/>
      <c r="MBS293" s="41"/>
      <c r="MBT293" s="41"/>
      <c r="MBU293" s="41"/>
      <c r="MBV293" s="41"/>
      <c r="MBW293" s="41"/>
      <c r="MBX293" s="41"/>
      <c r="MBY293" s="41"/>
      <c r="MBZ293" s="41"/>
      <c r="MCA293" s="41"/>
      <c r="MCB293" s="41"/>
      <c r="MCC293" s="41"/>
      <c r="MCD293" s="41"/>
      <c r="MCE293" s="41"/>
      <c r="MCF293" s="41"/>
      <c r="MCG293" s="41"/>
      <c r="MCH293" s="41"/>
      <c r="MCI293" s="41"/>
      <c r="MCJ293" s="41"/>
      <c r="MCK293" s="41"/>
      <c r="MCL293" s="41"/>
      <c r="MCM293" s="41"/>
      <c r="MCN293" s="41"/>
      <c r="MCO293" s="41"/>
      <c r="MCP293" s="41"/>
      <c r="MCQ293" s="41"/>
      <c r="MCR293" s="41"/>
      <c r="MCS293" s="41"/>
      <c r="MCT293" s="41"/>
      <c r="MCU293" s="41"/>
      <c r="MCV293" s="41"/>
      <c r="MCW293" s="41"/>
      <c r="MCX293" s="41"/>
      <c r="MCY293" s="41"/>
      <c r="MCZ293" s="41"/>
      <c r="MDA293" s="41"/>
      <c r="MDB293" s="41"/>
      <c r="MDC293" s="41"/>
      <c r="MDD293" s="41"/>
      <c r="MDE293" s="41"/>
      <c r="MDF293" s="41"/>
      <c r="MDG293" s="41"/>
      <c r="MDH293" s="41"/>
      <c r="MDI293" s="41"/>
      <c r="MDJ293" s="41"/>
      <c r="MDK293" s="41"/>
      <c r="MDL293" s="41"/>
      <c r="MDM293" s="41"/>
      <c r="MDN293" s="41"/>
      <c r="MDO293" s="41"/>
      <c r="MDP293" s="41"/>
      <c r="MDQ293" s="41"/>
      <c r="MDR293" s="41"/>
      <c r="MDS293" s="41"/>
      <c r="MDT293" s="41"/>
      <c r="MDU293" s="41"/>
      <c r="MDV293" s="41"/>
      <c r="MDW293" s="41"/>
      <c r="MDX293" s="41"/>
      <c r="MDY293" s="41"/>
      <c r="MDZ293" s="41"/>
      <c r="MEA293" s="41"/>
      <c r="MEB293" s="41"/>
      <c r="MEC293" s="41"/>
      <c r="MED293" s="41"/>
      <c r="MEE293" s="41"/>
      <c r="MEF293" s="41"/>
      <c r="MEG293" s="42"/>
      <c r="MEH293" s="41"/>
      <c r="MEI293" s="41"/>
      <c r="MEJ293" s="41"/>
      <c r="MEK293" s="41"/>
      <c r="MEL293" s="41"/>
      <c r="MEM293" s="41"/>
      <c r="MEN293" s="41"/>
      <c r="MEO293" s="41"/>
      <c r="MEP293" s="41"/>
      <c r="MEQ293" s="41"/>
      <c r="MER293" s="41"/>
      <c r="MES293" s="41"/>
      <c r="MET293" s="41"/>
      <c r="MEU293" s="41"/>
      <c r="MEV293" s="41"/>
      <c r="MEW293" s="41"/>
      <c r="MEX293" s="41"/>
      <c r="MEY293" s="41"/>
      <c r="MEZ293" s="41"/>
      <c r="MFA293" s="41"/>
      <c r="MFB293" s="41"/>
      <c r="MFC293" s="41"/>
      <c r="MFD293" s="41"/>
      <c r="MFE293" s="41"/>
      <c r="MFF293" s="41"/>
      <c r="MFG293" s="41"/>
      <c r="MFH293" s="41"/>
      <c r="MFI293" s="41"/>
      <c r="MFJ293" s="41"/>
      <c r="MFK293" s="41"/>
      <c r="MFL293" s="41"/>
      <c r="MFM293" s="41"/>
      <c r="MFN293" s="41"/>
      <c r="MFO293" s="41"/>
      <c r="MFP293" s="41"/>
      <c r="MFQ293" s="41"/>
      <c r="MFR293" s="41"/>
      <c r="MFS293" s="41"/>
      <c r="MFT293" s="41"/>
      <c r="MFU293" s="41"/>
      <c r="MFV293" s="41"/>
      <c r="MFW293" s="41"/>
      <c r="MFX293" s="41"/>
      <c r="MFY293" s="41"/>
      <c r="MFZ293" s="41"/>
      <c r="MGA293" s="41"/>
      <c r="MGB293" s="41"/>
      <c r="MGC293" s="41"/>
      <c r="MGD293" s="41"/>
      <c r="MGE293" s="41"/>
      <c r="MGF293" s="41"/>
      <c r="MGG293" s="41"/>
      <c r="MGH293" s="41"/>
      <c r="MGI293" s="41"/>
      <c r="MGJ293" s="41"/>
      <c r="MGK293" s="41"/>
      <c r="MGL293" s="41"/>
      <c r="MGM293" s="41"/>
      <c r="MGN293" s="41"/>
      <c r="MGO293" s="41"/>
      <c r="MGP293" s="41"/>
      <c r="MGQ293" s="41"/>
      <c r="MGR293" s="41"/>
      <c r="MGS293" s="41"/>
      <c r="MGT293" s="41"/>
      <c r="MGU293" s="41"/>
      <c r="MGV293" s="41"/>
      <c r="MGW293" s="41"/>
      <c r="MGX293" s="41"/>
      <c r="MGY293" s="41"/>
      <c r="MGZ293" s="41"/>
      <c r="MHA293" s="41"/>
      <c r="MHB293" s="41"/>
      <c r="MHC293" s="41"/>
      <c r="MHD293" s="41"/>
      <c r="MHE293" s="41"/>
      <c r="MHF293" s="41"/>
      <c r="MHG293" s="41"/>
      <c r="MHH293" s="41"/>
      <c r="MHI293" s="41"/>
      <c r="MHJ293" s="41"/>
      <c r="MHK293" s="41"/>
      <c r="MHL293" s="41"/>
      <c r="MHM293" s="41"/>
      <c r="MHN293" s="41"/>
      <c r="MHO293" s="41"/>
      <c r="MHP293" s="41"/>
      <c r="MHQ293" s="41"/>
      <c r="MHR293" s="41"/>
      <c r="MHS293" s="41"/>
      <c r="MHT293" s="41"/>
      <c r="MHU293" s="41"/>
      <c r="MHV293" s="41"/>
      <c r="MHW293" s="41"/>
      <c r="MHX293" s="41"/>
      <c r="MHY293" s="41"/>
      <c r="MHZ293" s="41"/>
      <c r="MIA293" s="41"/>
      <c r="MIB293" s="41"/>
      <c r="MIC293" s="41"/>
      <c r="MID293" s="41"/>
      <c r="MIE293" s="41"/>
      <c r="MIF293" s="41"/>
      <c r="MIG293" s="41"/>
      <c r="MIH293" s="41"/>
      <c r="MII293" s="41"/>
      <c r="MIJ293" s="41"/>
      <c r="MIK293" s="41"/>
      <c r="MIL293" s="41"/>
      <c r="MIM293" s="41"/>
      <c r="MIN293" s="41"/>
      <c r="MIO293" s="41"/>
      <c r="MIP293" s="41"/>
      <c r="MIQ293" s="41"/>
      <c r="MIR293" s="41"/>
      <c r="MIS293" s="41"/>
      <c r="MIT293" s="41"/>
      <c r="MIU293" s="41"/>
      <c r="MIV293" s="41"/>
      <c r="MIW293" s="41"/>
      <c r="MIX293" s="41"/>
      <c r="MIY293" s="41"/>
      <c r="MIZ293" s="41"/>
      <c r="MJA293" s="41"/>
      <c r="MJB293" s="41"/>
      <c r="MJC293" s="41"/>
      <c r="MJD293" s="41"/>
      <c r="MJE293" s="41"/>
      <c r="MJF293" s="41"/>
      <c r="MJG293" s="41"/>
      <c r="MJH293" s="41"/>
      <c r="MJI293" s="41"/>
      <c r="MJJ293" s="41"/>
      <c r="MJK293" s="41"/>
      <c r="MJL293" s="41"/>
      <c r="MJM293" s="41"/>
      <c r="MJN293" s="41"/>
      <c r="MJO293" s="41"/>
      <c r="MJP293" s="41"/>
      <c r="MJQ293" s="41"/>
      <c r="MJR293" s="41"/>
      <c r="MJS293" s="41"/>
      <c r="MJT293" s="41"/>
      <c r="MJU293" s="41"/>
      <c r="MJV293" s="41"/>
      <c r="MJW293" s="41"/>
      <c r="MJX293" s="42"/>
      <c r="MJY293" s="41"/>
      <c r="MJZ293" s="41"/>
      <c r="MKA293" s="41"/>
      <c r="MKB293" s="41"/>
      <c r="MKC293" s="41"/>
      <c r="MKD293" s="41"/>
      <c r="MKE293" s="41"/>
      <c r="MKF293" s="41"/>
      <c r="MKG293" s="41"/>
      <c r="MKH293" s="41"/>
      <c r="MKI293" s="41"/>
      <c r="MKJ293" s="41"/>
      <c r="MKK293" s="41"/>
      <c r="MKL293" s="41"/>
      <c r="MKM293" s="41"/>
      <c r="MKN293" s="41"/>
      <c r="MKO293" s="41"/>
      <c r="MKP293" s="41"/>
      <c r="MKQ293" s="41"/>
      <c r="MKR293" s="41"/>
      <c r="MKS293" s="41"/>
      <c r="MKT293" s="41"/>
      <c r="MKU293" s="41"/>
      <c r="MKV293" s="41"/>
      <c r="MKW293" s="41"/>
      <c r="MKX293" s="41"/>
      <c r="MKY293" s="41"/>
      <c r="MKZ293" s="41"/>
      <c r="MLA293" s="41"/>
      <c r="MLB293" s="41"/>
      <c r="MLC293" s="41"/>
      <c r="MLD293" s="41"/>
      <c r="MLE293" s="41"/>
      <c r="MLF293" s="41"/>
      <c r="MLG293" s="41"/>
      <c r="MLH293" s="41"/>
      <c r="MLI293" s="41"/>
      <c r="MLJ293" s="41"/>
      <c r="MLK293" s="41"/>
      <c r="MLL293" s="41"/>
      <c r="MLM293" s="41"/>
      <c r="MLN293" s="41"/>
      <c r="MLO293" s="41"/>
      <c r="MLP293" s="41"/>
      <c r="MLQ293" s="41"/>
      <c r="MLR293" s="41"/>
      <c r="MLS293" s="41"/>
      <c r="MLT293" s="41"/>
      <c r="MLU293" s="41"/>
      <c r="MLV293" s="41"/>
      <c r="MLW293" s="41"/>
      <c r="MLX293" s="41"/>
      <c r="MLY293" s="41"/>
      <c r="MLZ293" s="41"/>
      <c r="MMA293" s="41"/>
      <c r="MMB293" s="41"/>
      <c r="MMC293" s="41"/>
      <c r="MMD293" s="41"/>
      <c r="MME293" s="41"/>
      <c r="MMF293" s="41"/>
      <c r="MMG293" s="41"/>
      <c r="MMH293" s="41"/>
      <c r="MMI293" s="41"/>
      <c r="MMJ293" s="41"/>
      <c r="MMK293" s="41"/>
      <c r="MML293" s="41"/>
      <c r="MMM293" s="41"/>
      <c r="MMN293" s="41"/>
      <c r="MMO293" s="41"/>
      <c r="MMP293" s="41"/>
      <c r="MMQ293" s="41"/>
      <c r="MMR293" s="41"/>
      <c r="MMS293" s="41"/>
      <c r="MMT293" s="41"/>
      <c r="MMU293" s="41"/>
      <c r="MMV293" s="41"/>
      <c r="MMW293" s="41"/>
      <c r="MMX293" s="41"/>
      <c r="MMY293" s="41"/>
      <c r="MMZ293" s="41"/>
      <c r="MNA293" s="41"/>
      <c r="MNB293" s="41"/>
      <c r="MNC293" s="41"/>
      <c r="MND293" s="41"/>
      <c r="MNE293" s="41"/>
      <c r="MNF293" s="41"/>
      <c r="MNG293" s="41"/>
      <c r="MNH293" s="41"/>
      <c r="MNI293" s="41"/>
      <c r="MNJ293" s="41"/>
      <c r="MNK293" s="41"/>
      <c r="MNL293" s="41"/>
      <c r="MNM293" s="41"/>
      <c r="MNN293" s="41"/>
      <c r="MNO293" s="41"/>
      <c r="MNP293" s="41"/>
      <c r="MNQ293" s="41"/>
      <c r="MNR293" s="41"/>
      <c r="MNS293" s="41"/>
      <c r="MNT293" s="41"/>
      <c r="MNU293" s="41"/>
      <c r="MNV293" s="41"/>
      <c r="MNW293" s="41"/>
      <c r="MNX293" s="41"/>
      <c r="MNY293" s="41"/>
      <c r="MNZ293" s="41"/>
      <c r="MOA293" s="41"/>
      <c r="MOB293" s="41"/>
      <c r="MOC293" s="41"/>
      <c r="MOD293" s="41"/>
      <c r="MOE293" s="41"/>
      <c r="MOF293" s="41"/>
      <c r="MOG293" s="41"/>
      <c r="MOH293" s="41"/>
      <c r="MOI293" s="41"/>
      <c r="MOJ293" s="41"/>
      <c r="MOK293" s="41"/>
      <c r="MOL293" s="41"/>
      <c r="MOM293" s="41"/>
      <c r="MON293" s="41"/>
      <c r="MOO293" s="41"/>
      <c r="MOP293" s="41"/>
      <c r="MOQ293" s="41"/>
      <c r="MOR293" s="41"/>
      <c r="MOS293" s="41"/>
      <c r="MOT293" s="41"/>
      <c r="MOU293" s="41"/>
      <c r="MOV293" s="41"/>
      <c r="MOW293" s="41"/>
      <c r="MOX293" s="41"/>
      <c r="MOY293" s="41"/>
      <c r="MOZ293" s="41"/>
      <c r="MPA293" s="41"/>
      <c r="MPB293" s="41"/>
      <c r="MPC293" s="41"/>
      <c r="MPD293" s="41"/>
      <c r="MPE293" s="41"/>
      <c r="MPF293" s="41"/>
      <c r="MPG293" s="41"/>
      <c r="MPH293" s="41"/>
      <c r="MPI293" s="41"/>
      <c r="MPJ293" s="41"/>
      <c r="MPK293" s="41"/>
      <c r="MPL293" s="41"/>
      <c r="MPM293" s="41"/>
      <c r="MPN293" s="41"/>
      <c r="MPO293" s="42"/>
      <c r="MPP293" s="41"/>
      <c r="MPQ293" s="41"/>
      <c r="MPR293" s="41"/>
      <c r="MPS293" s="41"/>
      <c r="MPT293" s="41"/>
      <c r="MPU293" s="41"/>
      <c r="MPV293" s="41"/>
      <c r="MPW293" s="41"/>
      <c r="MPX293" s="41"/>
      <c r="MPY293" s="41"/>
      <c r="MPZ293" s="41"/>
      <c r="MQA293" s="41"/>
      <c r="MQB293" s="41"/>
      <c r="MQC293" s="41"/>
      <c r="MQD293" s="41"/>
      <c r="MQE293" s="41"/>
      <c r="MQF293" s="41"/>
      <c r="MQG293" s="41"/>
      <c r="MQH293" s="41"/>
      <c r="MQI293" s="41"/>
      <c r="MQJ293" s="41"/>
      <c r="MQK293" s="41"/>
      <c r="MQL293" s="41"/>
      <c r="MQM293" s="41"/>
      <c r="MQN293" s="41"/>
      <c r="MQO293" s="41"/>
      <c r="MQP293" s="41"/>
      <c r="MQQ293" s="41"/>
      <c r="MQR293" s="41"/>
      <c r="MQS293" s="41"/>
      <c r="MQT293" s="41"/>
      <c r="MQU293" s="41"/>
      <c r="MQV293" s="41"/>
      <c r="MQW293" s="41"/>
      <c r="MQX293" s="41"/>
      <c r="MQY293" s="41"/>
      <c r="MQZ293" s="41"/>
      <c r="MRA293" s="41"/>
      <c r="MRB293" s="41"/>
      <c r="MRC293" s="41"/>
      <c r="MRD293" s="41"/>
      <c r="MRE293" s="41"/>
      <c r="MRF293" s="41"/>
      <c r="MRG293" s="41"/>
      <c r="MRH293" s="41"/>
      <c r="MRI293" s="41"/>
      <c r="MRJ293" s="41"/>
      <c r="MRK293" s="41"/>
      <c r="MRL293" s="41"/>
      <c r="MRM293" s="41"/>
      <c r="MRN293" s="41"/>
      <c r="MRO293" s="41"/>
      <c r="MRP293" s="41"/>
      <c r="MRQ293" s="41"/>
      <c r="MRR293" s="41"/>
      <c r="MRS293" s="41"/>
      <c r="MRT293" s="41"/>
      <c r="MRU293" s="41"/>
      <c r="MRV293" s="41"/>
      <c r="MRW293" s="41"/>
      <c r="MRX293" s="41"/>
      <c r="MRY293" s="41"/>
      <c r="MRZ293" s="41"/>
      <c r="MSA293" s="41"/>
      <c r="MSB293" s="41"/>
      <c r="MSC293" s="41"/>
      <c r="MSD293" s="41"/>
      <c r="MSE293" s="41"/>
      <c r="MSF293" s="41"/>
      <c r="MSG293" s="41"/>
      <c r="MSH293" s="41"/>
      <c r="MSI293" s="41"/>
      <c r="MSJ293" s="41"/>
      <c r="MSK293" s="41"/>
      <c r="MSL293" s="41"/>
      <c r="MSM293" s="41"/>
      <c r="MSN293" s="41"/>
      <c r="MSO293" s="41"/>
      <c r="MSP293" s="41"/>
      <c r="MSQ293" s="41"/>
      <c r="MSR293" s="41"/>
      <c r="MSS293" s="41"/>
      <c r="MST293" s="41"/>
      <c r="MSU293" s="41"/>
      <c r="MSV293" s="41"/>
      <c r="MSW293" s="41"/>
      <c r="MSX293" s="41"/>
      <c r="MSY293" s="41"/>
      <c r="MSZ293" s="41"/>
      <c r="MTA293" s="41"/>
      <c r="MTB293" s="41"/>
      <c r="MTC293" s="41"/>
      <c r="MTD293" s="41"/>
      <c r="MTE293" s="41"/>
      <c r="MTF293" s="41"/>
      <c r="MTG293" s="41"/>
      <c r="MTH293" s="41"/>
      <c r="MTI293" s="41"/>
      <c r="MTJ293" s="41"/>
      <c r="MTK293" s="41"/>
      <c r="MTL293" s="41"/>
      <c r="MTM293" s="41"/>
      <c r="MTN293" s="41"/>
      <c r="MTO293" s="41"/>
      <c r="MTP293" s="41"/>
      <c r="MTQ293" s="41"/>
      <c r="MTR293" s="41"/>
      <c r="MTS293" s="41"/>
      <c r="MTT293" s="41"/>
      <c r="MTU293" s="41"/>
      <c r="MTV293" s="41"/>
      <c r="MTW293" s="41"/>
      <c r="MTX293" s="41"/>
      <c r="MTY293" s="41"/>
      <c r="MTZ293" s="41"/>
      <c r="MUA293" s="41"/>
      <c r="MUB293" s="41"/>
      <c r="MUC293" s="41"/>
      <c r="MUD293" s="41"/>
      <c r="MUE293" s="41"/>
      <c r="MUF293" s="41"/>
      <c r="MUG293" s="41"/>
      <c r="MUH293" s="41"/>
      <c r="MUI293" s="41"/>
      <c r="MUJ293" s="41"/>
      <c r="MUK293" s="41"/>
      <c r="MUL293" s="41"/>
      <c r="MUM293" s="41"/>
      <c r="MUN293" s="41"/>
      <c r="MUO293" s="41"/>
      <c r="MUP293" s="41"/>
      <c r="MUQ293" s="41"/>
      <c r="MUR293" s="41"/>
      <c r="MUS293" s="41"/>
      <c r="MUT293" s="41"/>
      <c r="MUU293" s="41"/>
      <c r="MUV293" s="41"/>
      <c r="MUW293" s="41"/>
      <c r="MUX293" s="41"/>
      <c r="MUY293" s="41"/>
      <c r="MUZ293" s="41"/>
      <c r="MVA293" s="41"/>
      <c r="MVB293" s="41"/>
      <c r="MVC293" s="41"/>
      <c r="MVD293" s="41"/>
      <c r="MVE293" s="41"/>
      <c r="MVF293" s="42"/>
      <c r="MVG293" s="41"/>
      <c r="MVH293" s="41"/>
      <c r="MVI293" s="41"/>
      <c r="MVJ293" s="41"/>
      <c r="MVK293" s="41"/>
      <c r="MVL293" s="41"/>
      <c r="MVM293" s="41"/>
      <c r="MVN293" s="41"/>
      <c r="MVO293" s="41"/>
      <c r="MVP293" s="41"/>
      <c r="MVQ293" s="41"/>
      <c r="MVR293" s="41"/>
      <c r="MVS293" s="41"/>
      <c r="MVT293" s="41"/>
      <c r="MVU293" s="41"/>
      <c r="MVV293" s="41"/>
      <c r="MVW293" s="41"/>
      <c r="MVX293" s="41"/>
      <c r="MVY293" s="41"/>
      <c r="MVZ293" s="41"/>
      <c r="MWA293" s="41"/>
      <c r="MWB293" s="41"/>
      <c r="MWC293" s="41"/>
      <c r="MWD293" s="41"/>
      <c r="MWE293" s="41"/>
      <c r="MWF293" s="41"/>
      <c r="MWG293" s="41"/>
      <c r="MWH293" s="41"/>
      <c r="MWI293" s="41"/>
      <c r="MWJ293" s="41"/>
      <c r="MWK293" s="41"/>
      <c r="MWL293" s="41"/>
      <c r="MWM293" s="41"/>
      <c r="MWN293" s="41"/>
      <c r="MWO293" s="41"/>
      <c r="MWP293" s="41"/>
      <c r="MWQ293" s="41"/>
      <c r="MWR293" s="41"/>
      <c r="MWS293" s="41"/>
      <c r="MWT293" s="41"/>
      <c r="MWU293" s="41"/>
      <c r="MWV293" s="41"/>
      <c r="MWW293" s="41"/>
      <c r="MWX293" s="41"/>
      <c r="MWY293" s="41"/>
      <c r="MWZ293" s="41"/>
      <c r="MXA293" s="41"/>
      <c r="MXB293" s="41"/>
      <c r="MXC293" s="41"/>
      <c r="MXD293" s="41"/>
      <c r="MXE293" s="41"/>
      <c r="MXF293" s="41"/>
      <c r="MXG293" s="41"/>
      <c r="MXH293" s="41"/>
      <c r="MXI293" s="41"/>
      <c r="MXJ293" s="41"/>
      <c r="MXK293" s="41"/>
      <c r="MXL293" s="41"/>
      <c r="MXM293" s="41"/>
      <c r="MXN293" s="41"/>
      <c r="MXO293" s="41"/>
      <c r="MXP293" s="41"/>
      <c r="MXQ293" s="41"/>
      <c r="MXR293" s="41"/>
      <c r="MXS293" s="41"/>
      <c r="MXT293" s="41"/>
      <c r="MXU293" s="41"/>
      <c r="MXV293" s="41"/>
      <c r="MXW293" s="41"/>
      <c r="MXX293" s="41"/>
      <c r="MXY293" s="41"/>
      <c r="MXZ293" s="41"/>
      <c r="MYA293" s="41"/>
      <c r="MYB293" s="41"/>
      <c r="MYC293" s="41"/>
      <c r="MYD293" s="41"/>
      <c r="MYE293" s="41"/>
      <c r="MYF293" s="41"/>
      <c r="MYG293" s="41"/>
      <c r="MYH293" s="41"/>
      <c r="MYI293" s="41"/>
      <c r="MYJ293" s="41"/>
      <c r="MYK293" s="41"/>
      <c r="MYL293" s="41"/>
      <c r="MYM293" s="41"/>
      <c r="MYN293" s="41"/>
      <c r="MYO293" s="41"/>
      <c r="MYP293" s="41"/>
      <c r="MYQ293" s="41"/>
      <c r="MYR293" s="41"/>
      <c r="MYS293" s="41"/>
      <c r="MYT293" s="41"/>
      <c r="MYU293" s="41"/>
      <c r="MYV293" s="41"/>
      <c r="MYW293" s="41"/>
      <c r="MYX293" s="41"/>
      <c r="MYY293" s="41"/>
      <c r="MYZ293" s="41"/>
      <c r="MZA293" s="41"/>
      <c r="MZB293" s="41"/>
      <c r="MZC293" s="41"/>
      <c r="MZD293" s="41"/>
      <c r="MZE293" s="41"/>
      <c r="MZF293" s="41"/>
      <c r="MZG293" s="41"/>
      <c r="MZH293" s="41"/>
      <c r="MZI293" s="41"/>
      <c r="MZJ293" s="41"/>
      <c r="MZK293" s="41"/>
      <c r="MZL293" s="41"/>
      <c r="MZM293" s="41"/>
      <c r="MZN293" s="41"/>
      <c r="MZO293" s="41"/>
      <c r="MZP293" s="41"/>
      <c r="MZQ293" s="41"/>
      <c r="MZR293" s="41"/>
      <c r="MZS293" s="41"/>
      <c r="MZT293" s="41"/>
      <c r="MZU293" s="41"/>
      <c r="MZV293" s="41"/>
      <c r="MZW293" s="41"/>
      <c r="MZX293" s="41"/>
      <c r="MZY293" s="41"/>
      <c r="MZZ293" s="41"/>
      <c r="NAA293" s="41"/>
      <c r="NAB293" s="41"/>
      <c r="NAC293" s="41"/>
      <c r="NAD293" s="41"/>
      <c r="NAE293" s="41"/>
      <c r="NAF293" s="41"/>
      <c r="NAG293" s="41"/>
      <c r="NAH293" s="41"/>
      <c r="NAI293" s="41"/>
      <c r="NAJ293" s="41"/>
      <c r="NAK293" s="41"/>
      <c r="NAL293" s="41"/>
      <c r="NAM293" s="41"/>
      <c r="NAN293" s="41"/>
      <c r="NAO293" s="41"/>
      <c r="NAP293" s="41"/>
      <c r="NAQ293" s="41"/>
      <c r="NAR293" s="41"/>
      <c r="NAS293" s="41"/>
      <c r="NAT293" s="41"/>
      <c r="NAU293" s="41"/>
      <c r="NAV293" s="41"/>
      <c r="NAW293" s="42"/>
      <c r="NAX293" s="41"/>
      <c r="NAY293" s="41"/>
      <c r="NAZ293" s="41"/>
      <c r="NBA293" s="41"/>
      <c r="NBB293" s="41"/>
      <c r="NBC293" s="41"/>
      <c r="NBD293" s="41"/>
      <c r="NBE293" s="41"/>
      <c r="NBF293" s="41"/>
      <c r="NBG293" s="41"/>
      <c r="NBH293" s="41"/>
      <c r="NBI293" s="41"/>
      <c r="NBJ293" s="41"/>
      <c r="NBK293" s="41"/>
      <c r="NBL293" s="41"/>
      <c r="NBM293" s="41"/>
      <c r="NBN293" s="41"/>
      <c r="NBO293" s="41"/>
      <c r="NBP293" s="41"/>
      <c r="NBQ293" s="41"/>
      <c r="NBR293" s="41"/>
      <c r="NBS293" s="41"/>
      <c r="NBT293" s="41"/>
      <c r="NBU293" s="41"/>
      <c r="NBV293" s="41"/>
      <c r="NBW293" s="41"/>
      <c r="NBX293" s="41"/>
      <c r="NBY293" s="41"/>
      <c r="NBZ293" s="41"/>
      <c r="NCA293" s="41"/>
      <c r="NCB293" s="41"/>
      <c r="NCC293" s="41"/>
      <c r="NCD293" s="41"/>
      <c r="NCE293" s="41"/>
      <c r="NCF293" s="41"/>
      <c r="NCG293" s="41"/>
      <c r="NCH293" s="41"/>
      <c r="NCI293" s="41"/>
      <c r="NCJ293" s="41"/>
      <c r="NCK293" s="41"/>
      <c r="NCL293" s="41"/>
      <c r="NCM293" s="41"/>
      <c r="NCN293" s="41"/>
      <c r="NCO293" s="41"/>
      <c r="NCP293" s="41"/>
      <c r="NCQ293" s="41"/>
      <c r="NCR293" s="41"/>
      <c r="NCS293" s="41"/>
      <c r="NCT293" s="41"/>
      <c r="NCU293" s="41"/>
      <c r="NCV293" s="41"/>
      <c r="NCW293" s="41"/>
      <c r="NCX293" s="41"/>
      <c r="NCY293" s="41"/>
      <c r="NCZ293" s="41"/>
      <c r="NDA293" s="41"/>
      <c r="NDB293" s="41"/>
      <c r="NDC293" s="41"/>
      <c r="NDD293" s="41"/>
      <c r="NDE293" s="41"/>
      <c r="NDF293" s="41"/>
      <c r="NDG293" s="41"/>
      <c r="NDH293" s="41"/>
      <c r="NDI293" s="41"/>
      <c r="NDJ293" s="41"/>
      <c r="NDK293" s="41"/>
      <c r="NDL293" s="41"/>
      <c r="NDM293" s="41"/>
      <c r="NDN293" s="41"/>
      <c r="NDO293" s="41"/>
      <c r="NDP293" s="41"/>
      <c r="NDQ293" s="41"/>
      <c r="NDR293" s="41"/>
      <c r="NDS293" s="41"/>
      <c r="NDT293" s="41"/>
      <c r="NDU293" s="41"/>
      <c r="NDV293" s="41"/>
      <c r="NDW293" s="41"/>
      <c r="NDX293" s="41"/>
      <c r="NDY293" s="41"/>
      <c r="NDZ293" s="41"/>
      <c r="NEA293" s="41"/>
      <c r="NEB293" s="41"/>
      <c r="NEC293" s="41"/>
      <c r="NED293" s="41"/>
      <c r="NEE293" s="41"/>
      <c r="NEF293" s="41"/>
      <c r="NEG293" s="41"/>
      <c r="NEH293" s="41"/>
      <c r="NEI293" s="41"/>
      <c r="NEJ293" s="41"/>
      <c r="NEK293" s="41"/>
      <c r="NEL293" s="41"/>
      <c r="NEM293" s="41"/>
      <c r="NEN293" s="41"/>
      <c r="NEO293" s="41"/>
      <c r="NEP293" s="41"/>
      <c r="NEQ293" s="41"/>
      <c r="NER293" s="41"/>
      <c r="NES293" s="41"/>
      <c r="NET293" s="41"/>
      <c r="NEU293" s="41"/>
      <c r="NEV293" s="41"/>
      <c r="NEW293" s="41"/>
      <c r="NEX293" s="41"/>
      <c r="NEY293" s="41"/>
      <c r="NEZ293" s="41"/>
      <c r="NFA293" s="41"/>
      <c r="NFB293" s="41"/>
      <c r="NFC293" s="41"/>
      <c r="NFD293" s="41"/>
      <c r="NFE293" s="41"/>
      <c r="NFF293" s="41"/>
      <c r="NFG293" s="41"/>
      <c r="NFH293" s="41"/>
      <c r="NFI293" s="41"/>
      <c r="NFJ293" s="41"/>
      <c r="NFK293" s="41"/>
      <c r="NFL293" s="41"/>
      <c r="NFM293" s="41"/>
      <c r="NFN293" s="41"/>
      <c r="NFO293" s="41"/>
      <c r="NFP293" s="41"/>
      <c r="NFQ293" s="41"/>
      <c r="NFR293" s="41"/>
      <c r="NFS293" s="41"/>
      <c r="NFT293" s="41"/>
      <c r="NFU293" s="41"/>
      <c r="NFV293" s="41"/>
      <c r="NFW293" s="41"/>
      <c r="NFX293" s="41"/>
      <c r="NFY293" s="41"/>
      <c r="NFZ293" s="41"/>
      <c r="NGA293" s="41"/>
      <c r="NGB293" s="41"/>
      <c r="NGC293" s="41"/>
      <c r="NGD293" s="41"/>
      <c r="NGE293" s="41"/>
      <c r="NGF293" s="41"/>
      <c r="NGG293" s="41"/>
      <c r="NGH293" s="41"/>
      <c r="NGI293" s="41"/>
      <c r="NGJ293" s="41"/>
      <c r="NGK293" s="41"/>
      <c r="NGL293" s="41"/>
      <c r="NGM293" s="41"/>
      <c r="NGN293" s="42"/>
      <c r="NGO293" s="41"/>
      <c r="NGP293" s="41"/>
      <c r="NGQ293" s="41"/>
      <c r="NGR293" s="41"/>
      <c r="NGS293" s="41"/>
      <c r="NGT293" s="41"/>
      <c r="NGU293" s="41"/>
      <c r="NGV293" s="41"/>
      <c r="NGW293" s="41"/>
      <c r="NGX293" s="41"/>
      <c r="NGY293" s="41"/>
      <c r="NGZ293" s="41"/>
      <c r="NHA293" s="41"/>
      <c r="NHB293" s="41"/>
      <c r="NHC293" s="41"/>
      <c r="NHD293" s="41"/>
      <c r="NHE293" s="41"/>
      <c r="NHF293" s="41"/>
      <c r="NHG293" s="41"/>
      <c r="NHH293" s="41"/>
      <c r="NHI293" s="41"/>
      <c r="NHJ293" s="41"/>
      <c r="NHK293" s="41"/>
      <c r="NHL293" s="41"/>
      <c r="NHM293" s="41"/>
      <c r="NHN293" s="41"/>
      <c r="NHO293" s="41"/>
      <c r="NHP293" s="41"/>
      <c r="NHQ293" s="41"/>
      <c r="NHR293" s="41"/>
      <c r="NHS293" s="41"/>
      <c r="NHT293" s="41"/>
      <c r="NHU293" s="41"/>
      <c r="NHV293" s="41"/>
      <c r="NHW293" s="41"/>
      <c r="NHX293" s="41"/>
      <c r="NHY293" s="41"/>
      <c r="NHZ293" s="41"/>
      <c r="NIA293" s="41"/>
      <c r="NIB293" s="41"/>
      <c r="NIC293" s="41"/>
      <c r="NID293" s="41"/>
      <c r="NIE293" s="41"/>
      <c r="NIF293" s="41"/>
      <c r="NIG293" s="41"/>
      <c r="NIH293" s="41"/>
      <c r="NII293" s="41"/>
      <c r="NIJ293" s="41"/>
      <c r="NIK293" s="41"/>
      <c r="NIL293" s="41"/>
      <c r="NIM293" s="41"/>
      <c r="NIN293" s="41"/>
      <c r="NIO293" s="41"/>
      <c r="NIP293" s="41"/>
      <c r="NIQ293" s="41"/>
      <c r="NIR293" s="41"/>
      <c r="NIS293" s="41"/>
      <c r="NIT293" s="41"/>
      <c r="NIU293" s="41"/>
      <c r="NIV293" s="41"/>
      <c r="NIW293" s="41"/>
      <c r="NIX293" s="41"/>
      <c r="NIY293" s="41"/>
      <c r="NIZ293" s="41"/>
      <c r="NJA293" s="41"/>
      <c r="NJB293" s="41"/>
      <c r="NJC293" s="41"/>
      <c r="NJD293" s="41"/>
      <c r="NJE293" s="41"/>
      <c r="NJF293" s="41"/>
      <c r="NJG293" s="41"/>
      <c r="NJH293" s="41"/>
      <c r="NJI293" s="41"/>
      <c r="NJJ293" s="41"/>
      <c r="NJK293" s="41"/>
      <c r="NJL293" s="41"/>
      <c r="NJM293" s="41"/>
      <c r="NJN293" s="41"/>
      <c r="NJO293" s="41"/>
      <c r="NJP293" s="41"/>
      <c r="NJQ293" s="41"/>
      <c r="NJR293" s="41"/>
      <c r="NJS293" s="41"/>
      <c r="NJT293" s="41"/>
      <c r="NJU293" s="41"/>
      <c r="NJV293" s="41"/>
      <c r="NJW293" s="41"/>
      <c r="NJX293" s="41"/>
      <c r="NJY293" s="41"/>
      <c r="NJZ293" s="41"/>
      <c r="NKA293" s="41"/>
      <c r="NKB293" s="41"/>
      <c r="NKC293" s="41"/>
      <c r="NKD293" s="41"/>
      <c r="NKE293" s="41"/>
      <c r="NKF293" s="41"/>
      <c r="NKG293" s="41"/>
      <c r="NKH293" s="41"/>
      <c r="NKI293" s="41"/>
      <c r="NKJ293" s="41"/>
      <c r="NKK293" s="41"/>
      <c r="NKL293" s="41"/>
      <c r="NKM293" s="41"/>
      <c r="NKN293" s="41"/>
      <c r="NKO293" s="41"/>
      <c r="NKP293" s="41"/>
      <c r="NKQ293" s="41"/>
      <c r="NKR293" s="41"/>
      <c r="NKS293" s="41"/>
      <c r="NKT293" s="41"/>
      <c r="NKU293" s="41"/>
      <c r="NKV293" s="41"/>
      <c r="NKW293" s="41"/>
      <c r="NKX293" s="41"/>
      <c r="NKY293" s="41"/>
      <c r="NKZ293" s="41"/>
      <c r="NLA293" s="41"/>
      <c r="NLB293" s="41"/>
      <c r="NLC293" s="41"/>
      <c r="NLD293" s="41"/>
      <c r="NLE293" s="41"/>
      <c r="NLF293" s="41"/>
      <c r="NLG293" s="41"/>
      <c r="NLH293" s="41"/>
      <c r="NLI293" s="41"/>
      <c r="NLJ293" s="41"/>
      <c r="NLK293" s="41"/>
      <c r="NLL293" s="41"/>
      <c r="NLM293" s="41"/>
      <c r="NLN293" s="41"/>
      <c r="NLO293" s="41"/>
      <c r="NLP293" s="41"/>
      <c r="NLQ293" s="41"/>
      <c r="NLR293" s="41"/>
      <c r="NLS293" s="41"/>
      <c r="NLT293" s="41"/>
      <c r="NLU293" s="41"/>
      <c r="NLV293" s="41"/>
      <c r="NLW293" s="41"/>
      <c r="NLX293" s="41"/>
      <c r="NLY293" s="41"/>
      <c r="NLZ293" s="41"/>
      <c r="NMA293" s="41"/>
      <c r="NMB293" s="41"/>
      <c r="NMC293" s="41"/>
      <c r="NMD293" s="41"/>
      <c r="NME293" s="42"/>
      <c r="NMF293" s="41"/>
      <c r="NMG293" s="41"/>
      <c r="NMH293" s="41"/>
      <c r="NMI293" s="41"/>
      <c r="NMJ293" s="41"/>
      <c r="NMK293" s="41"/>
      <c r="NML293" s="41"/>
      <c r="NMM293" s="41"/>
      <c r="NMN293" s="41"/>
      <c r="NMO293" s="41"/>
      <c r="NMP293" s="41"/>
      <c r="NMQ293" s="41"/>
      <c r="NMR293" s="41"/>
      <c r="NMS293" s="41"/>
      <c r="NMT293" s="41"/>
      <c r="NMU293" s="41"/>
      <c r="NMV293" s="41"/>
      <c r="NMW293" s="41"/>
      <c r="NMX293" s="41"/>
      <c r="NMY293" s="41"/>
      <c r="NMZ293" s="41"/>
      <c r="NNA293" s="41"/>
      <c r="NNB293" s="41"/>
      <c r="NNC293" s="41"/>
      <c r="NND293" s="41"/>
      <c r="NNE293" s="41"/>
      <c r="NNF293" s="41"/>
      <c r="NNG293" s="41"/>
      <c r="NNH293" s="41"/>
      <c r="NNI293" s="41"/>
      <c r="NNJ293" s="41"/>
      <c r="NNK293" s="41"/>
      <c r="NNL293" s="41"/>
      <c r="NNM293" s="41"/>
      <c r="NNN293" s="41"/>
      <c r="NNO293" s="41"/>
      <c r="NNP293" s="41"/>
      <c r="NNQ293" s="41"/>
      <c r="NNR293" s="41"/>
      <c r="NNS293" s="41"/>
      <c r="NNT293" s="41"/>
      <c r="NNU293" s="41"/>
      <c r="NNV293" s="41"/>
      <c r="NNW293" s="41"/>
      <c r="NNX293" s="41"/>
      <c r="NNY293" s="41"/>
      <c r="NNZ293" s="41"/>
      <c r="NOA293" s="41"/>
      <c r="NOB293" s="41"/>
      <c r="NOC293" s="41"/>
      <c r="NOD293" s="41"/>
      <c r="NOE293" s="41"/>
      <c r="NOF293" s="41"/>
      <c r="NOG293" s="41"/>
      <c r="NOH293" s="41"/>
      <c r="NOI293" s="41"/>
      <c r="NOJ293" s="41"/>
      <c r="NOK293" s="41"/>
      <c r="NOL293" s="41"/>
      <c r="NOM293" s="41"/>
      <c r="NON293" s="41"/>
      <c r="NOO293" s="41"/>
      <c r="NOP293" s="41"/>
      <c r="NOQ293" s="41"/>
      <c r="NOR293" s="41"/>
      <c r="NOS293" s="41"/>
      <c r="NOT293" s="41"/>
      <c r="NOU293" s="41"/>
      <c r="NOV293" s="41"/>
      <c r="NOW293" s="41"/>
      <c r="NOX293" s="41"/>
      <c r="NOY293" s="41"/>
      <c r="NOZ293" s="41"/>
      <c r="NPA293" s="41"/>
      <c r="NPB293" s="41"/>
      <c r="NPC293" s="41"/>
      <c r="NPD293" s="41"/>
      <c r="NPE293" s="41"/>
      <c r="NPF293" s="41"/>
      <c r="NPG293" s="41"/>
      <c r="NPH293" s="41"/>
      <c r="NPI293" s="41"/>
      <c r="NPJ293" s="41"/>
      <c r="NPK293" s="41"/>
      <c r="NPL293" s="41"/>
      <c r="NPM293" s="41"/>
      <c r="NPN293" s="41"/>
      <c r="NPO293" s="41"/>
      <c r="NPP293" s="41"/>
      <c r="NPQ293" s="41"/>
      <c r="NPR293" s="41"/>
      <c r="NPS293" s="41"/>
      <c r="NPT293" s="41"/>
      <c r="NPU293" s="41"/>
      <c r="NPV293" s="41"/>
      <c r="NPW293" s="41"/>
      <c r="NPX293" s="41"/>
      <c r="NPY293" s="41"/>
      <c r="NPZ293" s="41"/>
      <c r="NQA293" s="41"/>
      <c r="NQB293" s="41"/>
      <c r="NQC293" s="41"/>
      <c r="NQD293" s="41"/>
      <c r="NQE293" s="41"/>
      <c r="NQF293" s="41"/>
      <c r="NQG293" s="41"/>
      <c r="NQH293" s="41"/>
      <c r="NQI293" s="41"/>
      <c r="NQJ293" s="41"/>
      <c r="NQK293" s="41"/>
      <c r="NQL293" s="41"/>
      <c r="NQM293" s="41"/>
      <c r="NQN293" s="41"/>
      <c r="NQO293" s="41"/>
      <c r="NQP293" s="41"/>
      <c r="NQQ293" s="41"/>
      <c r="NQR293" s="41"/>
      <c r="NQS293" s="41"/>
      <c r="NQT293" s="41"/>
      <c r="NQU293" s="41"/>
      <c r="NQV293" s="41"/>
      <c r="NQW293" s="41"/>
      <c r="NQX293" s="41"/>
      <c r="NQY293" s="41"/>
      <c r="NQZ293" s="41"/>
      <c r="NRA293" s="41"/>
      <c r="NRB293" s="41"/>
      <c r="NRC293" s="41"/>
      <c r="NRD293" s="41"/>
      <c r="NRE293" s="41"/>
      <c r="NRF293" s="41"/>
      <c r="NRG293" s="41"/>
      <c r="NRH293" s="41"/>
      <c r="NRI293" s="41"/>
      <c r="NRJ293" s="41"/>
      <c r="NRK293" s="41"/>
      <c r="NRL293" s="41"/>
      <c r="NRM293" s="41"/>
      <c r="NRN293" s="41"/>
      <c r="NRO293" s="41"/>
      <c r="NRP293" s="41"/>
      <c r="NRQ293" s="41"/>
      <c r="NRR293" s="41"/>
      <c r="NRS293" s="41"/>
      <c r="NRT293" s="41"/>
      <c r="NRU293" s="41"/>
      <c r="NRV293" s="42"/>
      <c r="NRW293" s="41"/>
      <c r="NRX293" s="41"/>
      <c r="NRY293" s="41"/>
      <c r="NRZ293" s="41"/>
      <c r="NSA293" s="41"/>
      <c r="NSB293" s="41"/>
      <c r="NSC293" s="41"/>
      <c r="NSD293" s="41"/>
      <c r="NSE293" s="41"/>
      <c r="NSF293" s="41"/>
      <c r="NSG293" s="41"/>
      <c r="NSH293" s="41"/>
      <c r="NSI293" s="41"/>
      <c r="NSJ293" s="41"/>
      <c r="NSK293" s="41"/>
      <c r="NSL293" s="41"/>
      <c r="NSM293" s="41"/>
      <c r="NSN293" s="41"/>
      <c r="NSO293" s="41"/>
      <c r="NSP293" s="41"/>
      <c r="NSQ293" s="41"/>
      <c r="NSR293" s="41"/>
      <c r="NSS293" s="41"/>
      <c r="NST293" s="41"/>
      <c r="NSU293" s="41"/>
      <c r="NSV293" s="41"/>
      <c r="NSW293" s="41"/>
      <c r="NSX293" s="41"/>
      <c r="NSY293" s="41"/>
      <c r="NSZ293" s="41"/>
      <c r="NTA293" s="41"/>
      <c r="NTB293" s="41"/>
      <c r="NTC293" s="41"/>
      <c r="NTD293" s="41"/>
      <c r="NTE293" s="41"/>
      <c r="NTF293" s="41"/>
      <c r="NTG293" s="41"/>
      <c r="NTH293" s="41"/>
      <c r="NTI293" s="41"/>
      <c r="NTJ293" s="41"/>
      <c r="NTK293" s="41"/>
      <c r="NTL293" s="41"/>
      <c r="NTM293" s="41"/>
      <c r="NTN293" s="41"/>
      <c r="NTO293" s="41"/>
      <c r="NTP293" s="41"/>
      <c r="NTQ293" s="41"/>
      <c r="NTR293" s="41"/>
      <c r="NTS293" s="41"/>
      <c r="NTT293" s="41"/>
      <c r="NTU293" s="41"/>
      <c r="NTV293" s="41"/>
      <c r="NTW293" s="41"/>
      <c r="NTX293" s="41"/>
      <c r="NTY293" s="41"/>
      <c r="NTZ293" s="41"/>
      <c r="NUA293" s="41"/>
      <c r="NUB293" s="41"/>
      <c r="NUC293" s="41"/>
      <c r="NUD293" s="41"/>
      <c r="NUE293" s="41"/>
      <c r="NUF293" s="41"/>
      <c r="NUG293" s="41"/>
      <c r="NUH293" s="41"/>
      <c r="NUI293" s="41"/>
      <c r="NUJ293" s="41"/>
      <c r="NUK293" s="41"/>
      <c r="NUL293" s="41"/>
      <c r="NUM293" s="41"/>
      <c r="NUN293" s="41"/>
      <c r="NUO293" s="41"/>
      <c r="NUP293" s="41"/>
      <c r="NUQ293" s="41"/>
      <c r="NUR293" s="41"/>
      <c r="NUS293" s="41"/>
      <c r="NUT293" s="41"/>
      <c r="NUU293" s="41"/>
      <c r="NUV293" s="41"/>
      <c r="NUW293" s="41"/>
      <c r="NUX293" s="41"/>
      <c r="NUY293" s="41"/>
      <c r="NUZ293" s="41"/>
      <c r="NVA293" s="41"/>
      <c r="NVB293" s="41"/>
      <c r="NVC293" s="41"/>
      <c r="NVD293" s="41"/>
      <c r="NVE293" s="41"/>
      <c r="NVF293" s="41"/>
      <c r="NVG293" s="41"/>
      <c r="NVH293" s="41"/>
      <c r="NVI293" s="41"/>
      <c r="NVJ293" s="41"/>
      <c r="NVK293" s="41"/>
      <c r="NVL293" s="41"/>
      <c r="NVM293" s="41"/>
      <c r="NVN293" s="41"/>
      <c r="NVO293" s="41"/>
      <c r="NVP293" s="41"/>
      <c r="NVQ293" s="41"/>
      <c r="NVR293" s="41"/>
      <c r="NVS293" s="41"/>
      <c r="NVT293" s="41"/>
      <c r="NVU293" s="41"/>
      <c r="NVV293" s="41"/>
      <c r="NVW293" s="41"/>
      <c r="NVX293" s="41"/>
      <c r="NVY293" s="41"/>
      <c r="NVZ293" s="41"/>
      <c r="NWA293" s="41"/>
      <c r="NWB293" s="41"/>
      <c r="NWC293" s="41"/>
      <c r="NWD293" s="41"/>
      <c r="NWE293" s="41"/>
      <c r="NWF293" s="41"/>
      <c r="NWG293" s="41"/>
      <c r="NWH293" s="41"/>
      <c r="NWI293" s="41"/>
      <c r="NWJ293" s="41"/>
      <c r="NWK293" s="41"/>
      <c r="NWL293" s="41"/>
      <c r="NWM293" s="41"/>
      <c r="NWN293" s="41"/>
      <c r="NWO293" s="41"/>
      <c r="NWP293" s="41"/>
      <c r="NWQ293" s="41"/>
      <c r="NWR293" s="41"/>
      <c r="NWS293" s="41"/>
      <c r="NWT293" s="41"/>
      <c r="NWU293" s="41"/>
      <c r="NWV293" s="41"/>
      <c r="NWW293" s="41"/>
      <c r="NWX293" s="41"/>
      <c r="NWY293" s="41"/>
      <c r="NWZ293" s="41"/>
      <c r="NXA293" s="41"/>
      <c r="NXB293" s="41"/>
      <c r="NXC293" s="41"/>
      <c r="NXD293" s="41"/>
      <c r="NXE293" s="41"/>
      <c r="NXF293" s="41"/>
      <c r="NXG293" s="41"/>
      <c r="NXH293" s="41"/>
      <c r="NXI293" s="41"/>
      <c r="NXJ293" s="41"/>
      <c r="NXK293" s="41"/>
      <c r="NXL293" s="41"/>
      <c r="NXM293" s="42"/>
      <c r="NXN293" s="41"/>
      <c r="NXO293" s="41"/>
      <c r="NXP293" s="41"/>
      <c r="NXQ293" s="41"/>
      <c r="NXR293" s="41"/>
      <c r="NXS293" s="41"/>
      <c r="NXT293" s="41"/>
      <c r="NXU293" s="41"/>
      <c r="NXV293" s="41"/>
      <c r="NXW293" s="41"/>
      <c r="NXX293" s="41"/>
      <c r="NXY293" s="41"/>
      <c r="NXZ293" s="41"/>
      <c r="NYA293" s="41"/>
      <c r="NYB293" s="41"/>
      <c r="NYC293" s="41"/>
      <c r="NYD293" s="41"/>
      <c r="NYE293" s="41"/>
      <c r="NYF293" s="41"/>
      <c r="NYG293" s="41"/>
      <c r="NYH293" s="41"/>
      <c r="NYI293" s="41"/>
      <c r="NYJ293" s="41"/>
      <c r="NYK293" s="41"/>
      <c r="NYL293" s="41"/>
      <c r="NYM293" s="41"/>
      <c r="NYN293" s="41"/>
      <c r="NYO293" s="41"/>
      <c r="NYP293" s="41"/>
      <c r="NYQ293" s="41"/>
      <c r="NYR293" s="41"/>
      <c r="NYS293" s="41"/>
      <c r="NYT293" s="41"/>
      <c r="NYU293" s="41"/>
      <c r="NYV293" s="41"/>
      <c r="NYW293" s="41"/>
      <c r="NYX293" s="41"/>
      <c r="NYY293" s="41"/>
      <c r="NYZ293" s="41"/>
      <c r="NZA293" s="41"/>
      <c r="NZB293" s="41"/>
      <c r="NZC293" s="41"/>
      <c r="NZD293" s="41"/>
      <c r="NZE293" s="41"/>
      <c r="NZF293" s="41"/>
      <c r="NZG293" s="41"/>
      <c r="NZH293" s="41"/>
      <c r="NZI293" s="41"/>
      <c r="NZJ293" s="41"/>
      <c r="NZK293" s="41"/>
      <c r="NZL293" s="41"/>
      <c r="NZM293" s="41"/>
      <c r="NZN293" s="41"/>
      <c r="NZO293" s="41"/>
      <c r="NZP293" s="41"/>
      <c r="NZQ293" s="41"/>
      <c r="NZR293" s="41"/>
      <c r="NZS293" s="41"/>
      <c r="NZT293" s="41"/>
      <c r="NZU293" s="41"/>
      <c r="NZV293" s="41"/>
      <c r="NZW293" s="41"/>
      <c r="NZX293" s="41"/>
      <c r="NZY293" s="41"/>
      <c r="NZZ293" s="41"/>
      <c r="OAA293" s="41"/>
      <c r="OAB293" s="41"/>
      <c r="OAC293" s="41"/>
      <c r="OAD293" s="41"/>
      <c r="OAE293" s="41"/>
      <c r="OAF293" s="41"/>
      <c r="OAG293" s="41"/>
      <c r="OAH293" s="41"/>
      <c r="OAI293" s="41"/>
      <c r="OAJ293" s="41"/>
      <c r="OAK293" s="41"/>
      <c r="OAL293" s="41"/>
      <c r="OAM293" s="41"/>
      <c r="OAN293" s="41"/>
      <c r="OAO293" s="41"/>
      <c r="OAP293" s="41"/>
      <c r="OAQ293" s="41"/>
      <c r="OAR293" s="41"/>
      <c r="OAS293" s="41"/>
      <c r="OAT293" s="41"/>
      <c r="OAU293" s="41"/>
      <c r="OAV293" s="41"/>
      <c r="OAW293" s="41"/>
      <c r="OAX293" s="41"/>
      <c r="OAY293" s="41"/>
      <c r="OAZ293" s="41"/>
      <c r="OBA293" s="41"/>
      <c r="OBB293" s="41"/>
      <c r="OBC293" s="41"/>
      <c r="OBD293" s="41"/>
      <c r="OBE293" s="41"/>
      <c r="OBF293" s="41"/>
      <c r="OBG293" s="41"/>
      <c r="OBH293" s="41"/>
      <c r="OBI293" s="41"/>
      <c r="OBJ293" s="41"/>
      <c r="OBK293" s="41"/>
      <c r="OBL293" s="41"/>
      <c r="OBM293" s="41"/>
      <c r="OBN293" s="41"/>
      <c r="OBO293" s="41"/>
      <c r="OBP293" s="41"/>
      <c r="OBQ293" s="41"/>
      <c r="OBR293" s="41"/>
      <c r="OBS293" s="41"/>
      <c r="OBT293" s="41"/>
      <c r="OBU293" s="41"/>
      <c r="OBV293" s="41"/>
      <c r="OBW293" s="41"/>
      <c r="OBX293" s="41"/>
      <c r="OBY293" s="41"/>
      <c r="OBZ293" s="41"/>
      <c r="OCA293" s="41"/>
      <c r="OCB293" s="41"/>
      <c r="OCC293" s="41"/>
      <c r="OCD293" s="41"/>
      <c r="OCE293" s="41"/>
      <c r="OCF293" s="41"/>
      <c r="OCG293" s="41"/>
      <c r="OCH293" s="41"/>
      <c r="OCI293" s="41"/>
      <c r="OCJ293" s="41"/>
      <c r="OCK293" s="41"/>
      <c r="OCL293" s="41"/>
      <c r="OCM293" s="41"/>
      <c r="OCN293" s="41"/>
      <c r="OCO293" s="41"/>
      <c r="OCP293" s="41"/>
      <c r="OCQ293" s="41"/>
      <c r="OCR293" s="41"/>
      <c r="OCS293" s="41"/>
      <c r="OCT293" s="41"/>
      <c r="OCU293" s="41"/>
      <c r="OCV293" s="41"/>
      <c r="OCW293" s="41"/>
      <c r="OCX293" s="41"/>
      <c r="OCY293" s="41"/>
      <c r="OCZ293" s="41"/>
      <c r="ODA293" s="41"/>
      <c r="ODB293" s="41"/>
      <c r="ODC293" s="41"/>
      <c r="ODD293" s="42"/>
      <c r="ODE293" s="41"/>
      <c r="ODF293" s="41"/>
      <c r="ODG293" s="41"/>
      <c r="ODH293" s="41"/>
      <c r="ODI293" s="41"/>
      <c r="ODJ293" s="41"/>
      <c r="ODK293" s="41"/>
      <c r="ODL293" s="41"/>
      <c r="ODM293" s="41"/>
      <c r="ODN293" s="41"/>
      <c r="ODO293" s="41"/>
      <c r="ODP293" s="41"/>
      <c r="ODQ293" s="41"/>
      <c r="ODR293" s="41"/>
      <c r="ODS293" s="41"/>
      <c r="ODT293" s="41"/>
      <c r="ODU293" s="41"/>
      <c r="ODV293" s="41"/>
      <c r="ODW293" s="41"/>
      <c r="ODX293" s="41"/>
      <c r="ODY293" s="41"/>
      <c r="ODZ293" s="41"/>
      <c r="OEA293" s="41"/>
      <c r="OEB293" s="41"/>
      <c r="OEC293" s="41"/>
      <c r="OED293" s="41"/>
      <c r="OEE293" s="41"/>
      <c r="OEF293" s="41"/>
      <c r="OEG293" s="41"/>
      <c r="OEH293" s="41"/>
      <c r="OEI293" s="41"/>
      <c r="OEJ293" s="41"/>
      <c r="OEK293" s="41"/>
      <c r="OEL293" s="41"/>
      <c r="OEM293" s="41"/>
      <c r="OEN293" s="41"/>
      <c r="OEO293" s="41"/>
      <c r="OEP293" s="41"/>
      <c r="OEQ293" s="41"/>
      <c r="OER293" s="41"/>
      <c r="OES293" s="41"/>
      <c r="OET293" s="41"/>
      <c r="OEU293" s="41"/>
      <c r="OEV293" s="41"/>
      <c r="OEW293" s="41"/>
      <c r="OEX293" s="41"/>
      <c r="OEY293" s="41"/>
      <c r="OEZ293" s="41"/>
      <c r="OFA293" s="41"/>
      <c r="OFB293" s="41"/>
      <c r="OFC293" s="41"/>
      <c r="OFD293" s="41"/>
      <c r="OFE293" s="41"/>
      <c r="OFF293" s="41"/>
      <c r="OFG293" s="41"/>
      <c r="OFH293" s="41"/>
      <c r="OFI293" s="41"/>
      <c r="OFJ293" s="41"/>
      <c r="OFK293" s="41"/>
      <c r="OFL293" s="41"/>
      <c r="OFM293" s="41"/>
      <c r="OFN293" s="41"/>
      <c r="OFO293" s="41"/>
      <c r="OFP293" s="41"/>
      <c r="OFQ293" s="41"/>
      <c r="OFR293" s="41"/>
      <c r="OFS293" s="41"/>
      <c r="OFT293" s="41"/>
      <c r="OFU293" s="41"/>
      <c r="OFV293" s="41"/>
      <c r="OFW293" s="41"/>
      <c r="OFX293" s="41"/>
      <c r="OFY293" s="41"/>
      <c r="OFZ293" s="41"/>
      <c r="OGA293" s="41"/>
      <c r="OGB293" s="41"/>
      <c r="OGC293" s="41"/>
      <c r="OGD293" s="41"/>
      <c r="OGE293" s="41"/>
      <c r="OGF293" s="41"/>
      <c r="OGG293" s="41"/>
      <c r="OGH293" s="41"/>
      <c r="OGI293" s="41"/>
      <c r="OGJ293" s="41"/>
      <c r="OGK293" s="41"/>
      <c r="OGL293" s="41"/>
      <c r="OGM293" s="41"/>
      <c r="OGN293" s="41"/>
      <c r="OGO293" s="41"/>
      <c r="OGP293" s="41"/>
      <c r="OGQ293" s="41"/>
      <c r="OGR293" s="41"/>
      <c r="OGS293" s="41"/>
      <c r="OGT293" s="41"/>
      <c r="OGU293" s="41"/>
      <c r="OGV293" s="41"/>
      <c r="OGW293" s="41"/>
      <c r="OGX293" s="41"/>
      <c r="OGY293" s="41"/>
      <c r="OGZ293" s="41"/>
      <c r="OHA293" s="41"/>
      <c r="OHB293" s="41"/>
      <c r="OHC293" s="41"/>
      <c r="OHD293" s="41"/>
      <c r="OHE293" s="41"/>
      <c r="OHF293" s="41"/>
      <c r="OHG293" s="41"/>
      <c r="OHH293" s="41"/>
      <c r="OHI293" s="41"/>
      <c r="OHJ293" s="41"/>
      <c r="OHK293" s="41"/>
      <c r="OHL293" s="41"/>
      <c r="OHM293" s="41"/>
      <c r="OHN293" s="41"/>
      <c r="OHO293" s="41"/>
      <c r="OHP293" s="41"/>
      <c r="OHQ293" s="41"/>
      <c r="OHR293" s="41"/>
      <c r="OHS293" s="41"/>
      <c r="OHT293" s="41"/>
      <c r="OHU293" s="41"/>
      <c r="OHV293" s="41"/>
      <c r="OHW293" s="41"/>
      <c r="OHX293" s="41"/>
      <c r="OHY293" s="41"/>
      <c r="OHZ293" s="41"/>
      <c r="OIA293" s="41"/>
      <c r="OIB293" s="41"/>
      <c r="OIC293" s="41"/>
      <c r="OID293" s="41"/>
      <c r="OIE293" s="41"/>
      <c r="OIF293" s="41"/>
      <c r="OIG293" s="41"/>
      <c r="OIH293" s="41"/>
      <c r="OII293" s="41"/>
      <c r="OIJ293" s="41"/>
      <c r="OIK293" s="41"/>
      <c r="OIL293" s="41"/>
      <c r="OIM293" s="41"/>
      <c r="OIN293" s="41"/>
      <c r="OIO293" s="41"/>
      <c r="OIP293" s="41"/>
      <c r="OIQ293" s="41"/>
      <c r="OIR293" s="41"/>
      <c r="OIS293" s="41"/>
      <c r="OIT293" s="41"/>
      <c r="OIU293" s="42"/>
      <c r="OIV293" s="41"/>
      <c r="OIW293" s="41"/>
      <c r="OIX293" s="41"/>
      <c r="OIY293" s="41"/>
      <c r="OIZ293" s="41"/>
      <c r="OJA293" s="41"/>
      <c r="OJB293" s="41"/>
      <c r="OJC293" s="41"/>
      <c r="OJD293" s="41"/>
      <c r="OJE293" s="41"/>
      <c r="OJF293" s="41"/>
      <c r="OJG293" s="41"/>
      <c r="OJH293" s="41"/>
      <c r="OJI293" s="41"/>
      <c r="OJJ293" s="41"/>
      <c r="OJK293" s="41"/>
      <c r="OJL293" s="41"/>
      <c r="OJM293" s="41"/>
      <c r="OJN293" s="41"/>
      <c r="OJO293" s="41"/>
      <c r="OJP293" s="41"/>
      <c r="OJQ293" s="41"/>
      <c r="OJR293" s="41"/>
      <c r="OJS293" s="41"/>
      <c r="OJT293" s="41"/>
      <c r="OJU293" s="41"/>
      <c r="OJV293" s="41"/>
      <c r="OJW293" s="41"/>
      <c r="OJX293" s="41"/>
      <c r="OJY293" s="41"/>
      <c r="OJZ293" s="41"/>
      <c r="OKA293" s="41"/>
      <c r="OKB293" s="41"/>
      <c r="OKC293" s="41"/>
      <c r="OKD293" s="41"/>
      <c r="OKE293" s="41"/>
      <c r="OKF293" s="41"/>
      <c r="OKG293" s="41"/>
      <c r="OKH293" s="41"/>
      <c r="OKI293" s="41"/>
      <c r="OKJ293" s="41"/>
      <c r="OKK293" s="41"/>
      <c r="OKL293" s="41"/>
      <c r="OKM293" s="41"/>
      <c r="OKN293" s="41"/>
      <c r="OKO293" s="41"/>
      <c r="OKP293" s="41"/>
      <c r="OKQ293" s="41"/>
      <c r="OKR293" s="41"/>
      <c r="OKS293" s="41"/>
      <c r="OKT293" s="41"/>
      <c r="OKU293" s="41"/>
      <c r="OKV293" s="41"/>
      <c r="OKW293" s="41"/>
      <c r="OKX293" s="41"/>
      <c r="OKY293" s="41"/>
      <c r="OKZ293" s="41"/>
      <c r="OLA293" s="41"/>
      <c r="OLB293" s="41"/>
      <c r="OLC293" s="41"/>
      <c r="OLD293" s="41"/>
      <c r="OLE293" s="41"/>
      <c r="OLF293" s="41"/>
      <c r="OLG293" s="41"/>
      <c r="OLH293" s="41"/>
      <c r="OLI293" s="41"/>
      <c r="OLJ293" s="41"/>
      <c r="OLK293" s="41"/>
      <c r="OLL293" s="41"/>
      <c r="OLM293" s="41"/>
      <c r="OLN293" s="41"/>
      <c r="OLO293" s="41"/>
      <c r="OLP293" s="41"/>
      <c r="OLQ293" s="41"/>
      <c r="OLR293" s="41"/>
      <c r="OLS293" s="41"/>
      <c r="OLT293" s="41"/>
      <c r="OLU293" s="41"/>
      <c r="OLV293" s="41"/>
      <c r="OLW293" s="41"/>
      <c r="OLX293" s="41"/>
      <c r="OLY293" s="41"/>
      <c r="OLZ293" s="41"/>
      <c r="OMA293" s="41"/>
      <c r="OMB293" s="41"/>
      <c r="OMC293" s="41"/>
      <c r="OMD293" s="41"/>
      <c r="OME293" s="41"/>
      <c r="OMF293" s="41"/>
      <c r="OMG293" s="41"/>
      <c r="OMH293" s="41"/>
      <c r="OMI293" s="41"/>
      <c r="OMJ293" s="41"/>
      <c r="OMK293" s="41"/>
      <c r="OML293" s="41"/>
      <c r="OMM293" s="41"/>
      <c r="OMN293" s="41"/>
      <c r="OMO293" s="41"/>
      <c r="OMP293" s="41"/>
      <c r="OMQ293" s="41"/>
      <c r="OMR293" s="41"/>
      <c r="OMS293" s="41"/>
      <c r="OMT293" s="41"/>
      <c r="OMU293" s="41"/>
      <c r="OMV293" s="41"/>
      <c r="OMW293" s="41"/>
      <c r="OMX293" s="41"/>
      <c r="OMY293" s="41"/>
      <c r="OMZ293" s="41"/>
      <c r="ONA293" s="41"/>
      <c r="ONB293" s="41"/>
      <c r="ONC293" s="41"/>
      <c r="OND293" s="41"/>
      <c r="ONE293" s="41"/>
      <c r="ONF293" s="41"/>
      <c r="ONG293" s="41"/>
      <c r="ONH293" s="41"/>
      <c r="ONI293" s="41"/>
      <c r="ONJ293" s="41"/>
      <c r="ONK293" s="41"/>
      <c r="ONL293" s="41"/>
      <c r="ONM293" s="41"/>
      <c r="ONN293" s="41"/>
      <c r="ONO293" s="41"/>
      <c r="ONP293" s="41"/>
      <c r="ONQ293" s="41"/>
      <c r="ONR293" s="41"/>
      <c r="ONS293" s="41"/>
      <c r="ONT293" s="41"/>
      <c r="ONU293" s="41"/>
      <c r="ONV293" s="41"/>
      <c r="ONW293" s="41"/>
      <c r="ONX293" s="41"/>
      <c r="ONY293" s="41"/>
      <c r="ONZ293" s="41"/>
      <c r="OOA293" s="41"/>
      <c r="OOB293" s="41"/>
      <c r="OOC293" s="41"/>
      <c r="OOD293" s="41"/>
      <c r="OOE293" s="41"/>
      <c r="OOF293" s="41"/>
      <c r="OOG293" s="41"/>
      <c r="OOH293" s="41"/>
      <c r="OOI293" s="41"/>
      <c r="OOJ293" s="41"/>
      <c r="OOK293" s="41"/>
      <c r="OOL293" s="42"/>
      <c r="OOM293" s="41"/>
      <c r="OON293" s="41"/>
      <c r="OOO293" s="41"/>
      <c r="OOP293" s="41"/>
      <c r="OOQ293" s="41"/>
      <c r="OOR293" s="41"/>
      <c r="OOS293" s="41"/>
      <c r="OOT293" s="41"/>
      <c r="OOU293" s="41"/>
      <c r="OOV293" s="41"/>
      <c r="OOW293" s="41"/>
      <c r="OOX293" s="41"/>
      <c r="OOY293" s="41"/>
      <c r="OOZ293" s="41"/>
      <c r="OPA293" s="41"/>
      <c r="OPB293" s="41"/>
      <c r="OPC293" s="41"/>
      <c r="OPD293" s="41"/>
      <c r="OPE293" s="41"/>
      <c r="OPF293" s="41"/>
      <c r="OPG293" s="41"/>
      <c r="OPH293" s="41"/>
      <c r="OPI293" s="41"/>
      <c r="OPJ293" s="41"/>
      <c r="OPK293" s="41"/>
      <c r="OPL293" s="41"/>
      <c r="OPM293" s="41"/>
      <c r="OPN293" s="41"/>
      <c r="OPO293" s="41"/>
      <c r="OPP293" s="41"/>
      <c r="OPQ293" s="41"/>
      <c r="OPR293" s="41"/>
      <c r="OPS293" s="41"/>
      <c r="OPT293" s="41"/>
      <c r="OPU293" s="41"/>
      <c r="OPV293" s="41"/>
      <c r="OPW293" s="41"/>
      <c r="OPX293" s="41"/>
      <c r="OPY293" s="41"/>
      <c r="OPZ293" s="41"/>
      <c r="OQA293" s="41"/>
      <c r="OQB293" s="41"/>
      <c r="OQC293" s="41"/>
      <c r="OQD293" s="41"/>
      <c r="OQE293" s="41"/>
      <c r="OQF293" s="41"/>
      <c r="OQG293" s="41"/>
      <c r="OQH293" s="41"/>
      <c r="OQI293" s="41"/>
      <c r="OQJ293" s="41"/>
      <c r="OQK293" s="41"/>
      <c r="OQL293" s="41"/>
      <c r="OQM293" s="41"/>
      <c r="OQN293" s="41"/>
      <c r="OQO293" s="41"/>
      <c r="OQP293" s="41"/>
      <c r="OQQ293" s="41"/>
      <c r="OQR293" s="41"/>
      <c r="OQS293" s="41"/>
      <c r="OQT293" s="41"/>
      <c r="OQU293" s="41"/>
      <c r="OQV293" s="41"/>
      <c r="OQW293" s="41"/>
      <c r="OQX293" s="41"/>
      <c r="OQY293" s="41"/>
      <c r="OQZ293" s="41"/>
      <c r="ORA293" s="41"/>
      <c r="ORB293" s="41"/>
      <c r="ORC293" s="41"/>
      <c r="ORD293" s="41"/>
      <c r="ORE293" s="41"/>
      <c r="ORF293" s="41"/>
      <c r="ORG293" s="41"/>
      <c r="ORH293" s="41"/>
      <c r="ORI293" s="41"/>
      <c r="ORJ293" s="41"/>
      <c r="ORK293" s="41"/>
      <c r="ORL293" s="41"/>
      <c r="ORM293" s="41"/>
      <c r="ORN293" s="41"/>
      <c r="ORO293" s="41"/>
      <c r="ORP293" s="41"/>
      <c r="ORQ293" s="41"/>
      <c r="ORR293" s="41"/>
      <c r="ORS293" s="41"/>
      <c r="ORT293" s="41"/>
      <c r="ORU293" s="41"/>
      <c r="ORV293" s="41"/>
      <c r="ORW293" s="41"/>
      <c r="ORX293" s="41"/>
      <c r="ORY293" s="41"/>
      <c r="ORZ293" s="41"/>
      <c r="OSA293" s="41"/>
      <c r="OSB293" s="41"/>
      <c r="OSC293" s="41"/>
      <c r="OSD293" s="41"/>
      <c r="OSE293" s="41"/>
      <c r="OSF293" s="41"/>
      <c r="OSG293" s="41"/>
      <c r="OSH293" s="41"/>
      <c r="OSI293" s="41"/>
      <c r="OSJ293" s="41"/>
      <c r="OSK293" s="41"/>
      <c r="OSL293" s="41"/>
      <c r="OSM293" s="41"/>
      <c r="OSN293" s="41"/>
      <c r="OSO293" s="41"/>
      <c r="OSP293" s="41"/>
      <c r="OSQ293" s="41"/>
      <c r="OSR293" s="41"/>
      <c r="OSS293" s="41"/>
      <c r="OST293" s="41"/>
      <c r="OSU293" s="41"/>
      <c r="OSV293" s="41"/>
      <c r="OSW293" s="41"/>
      <c r="OSX293" s="41"/>
      <c r="OSY293" s="41"/>
      <c r="OSZ293" s="41"/>
      <c r="OTA293" s="41"/>
      <c r="OTB293" s="41"/>
      <c r="OTC293" s="41"/>
      <c r="OTD293" s="41"/>
      <c r="OTE293" s="41"/>
      <c r="OTF293" s="41"/>
      <c r="OTG293" s="41"/>
      <c r="OTH293" s="41"/>
      <c r="OTI293" s="41"/>
      <c r="OTJ293" s="41"/>
      <c r="OTK293" s="41"/>
      <c r="OTL293" s="41"/>
      <c r="OTM293" s="41"/>
      <c r="OTN293" s="41"/>
      <c r="OTO293" s="41"/>
      <c r="OTP293" s="41"/>
      <c r="OTQ293" s="41"/>
      <c r="OTR293" s="41"/>
      <c r="OTS293" s="41"/>
      <c r="OTT293" s="41"/>
      <c r="OTU293" s="41"/>
      <c r="OTV293" s="41"/>
      <c r="OTW293" s="41"/>
      <c r="OTX293" s="41"/>
      <c r="OTY293" s="41"/>
      <c r="OTZ293" s="41"/>
      <c r="OUA293" s="41"/>
      <c r="OUB293" s="41"/>
      <c r="OUC293" s="42"/>
      <c r="OUD293" s="41"/>
      <c r="OUE293" s="41"/>
      <c r="OUF293" s="41"/>
      <c r="OUG293" s="41"/>
      <c r="OUH293" s="41"/>
      <c r="OUI293" s="41"/>
      <c r="OUJ293" s="41"/>
      <c r="OUK293" s="41"/>
      <c r="OUL293" s="41"/>
      <c r="OUM293" s="41"/>
      <c r="OUN293" s="41"/>
      <c r="OUO293" s="41"/>
      <c r="OUP293" s="41"/>
      <c r="OUQ293" s="41"/>
      <c r="OUR293" s="41"/>
      <c r="OUS293" s="41"/>
      <c r="OUT293" s="41"/>
      <c r="OUU293" s="41"/>
      <c r="OUV293" s="41"/>
      <c r="OUW293" s="41"/>
      <c r="OUX293" s="41"/>
      <c r="OUY293" s="41"/>
      <c r="OUZ293" s="41"/>
      <c r="OVA293" s="41"/>
      <c r="OVB293" s="41"/>
      <c r="OVC293" s="41"/>
      <c r="OVD293" s="41"/>
      <c r="OVE293" s="41"/>
      <c r="OVF293" s="41"/>
      <c r="OVG293" s="41"/>
      <c r="OVH293" s="41"/>
      <c r="OVI293" s="41"/>
      <c r="OVJ293" s="41"/>
      <c r="OVK293" s="41"/>
      <c r="OVL293" s="41"/>
      <c r="OVM293" s="41"/>
      <c r="OVN293" s="41"/>
      <c r="OVO293" s="41"/>
      <c r="OVP293" s="41"/>
      <c r="OVQ293" s="41"/>
      <c r="OVR293" s="41"/>
      <c r="OVS293" s="41"/>
      <c r="OVT293" s="41"/>
      <c r="OVU293" s="41"/>
      <c r="OVV293" s="41"/>
      <c r="OVW293" s="41"/>
      <c r="OVX293" s="41"/>
      <c r="OVY293" s="41"/>
      <c r="OVZ293" s="41"/>
      <c r="OWA293" s="41"/>
      <c r="OWB293" s="41"/>
      <c r="OWC293" s="41"/>
      <c r="OWD293" s="41"/>
      <c r="OWE293" s="41"/>
      <c r="OWF293" s="41"/>
      <c r="OWG293" s="41"/>
      <c r="OWH293" s="41"/>
      <c r="OWI293" s="41"/>
      <c r="OWJ293" s="41"/>
      <c r="OWK293" s="41"/>
      <c r="OWL293" s="41"/>
      <c r="OWM293" s="41"/>
      <c r="OWN293" s="41"/>
      <c r="OWO293" s="41"/>
      <c r="OWP293" s="41"/>
      <c r="OWQ293" s="41"/>
      <c r="OWR293" s="41"/>
      <c r="OWS293" s="41"/>
      <c r="OWT293" s="41"/>
      <c r="OWU293" s="41"/>
      <c r="OWV293" s="41"/>
      <c r="OWW293" s="41"/>
      <c r="OWX293" s="41"/>
      <c r="OWY293" s="41"/>
      <c r="OWZ293" s="41"/>
      <c r="OXA293" s="41"/>
      <c r="OXB293" s="41"/>
      <c r="OXC293" s="41"/>
      <c r="OXD293" s="41"/>
      <c r="OXE293" s="41"/>
      <c r="OXF293" s="41"/>
      <c r="OXG293" s="41"/>
      <c r="OXH293" s="41"/>
      <c r="OXI293" s="41"/>
      <c r="OXJ293" s="41"/>
      <c r="OXK293" s="41"/>
      <c r="OXL293" s="41"/>
      <c r="OXM293" s="41"/>
      <c r="OXN293" s="41"/>
      <c r="OXO293" s="41"/>
      <c r="OXP293" s="41"/>
      <c r="OXQ293" s="41"/>
      <c r="OXR293" s="41"/>
      <c r="OXS293" s="41"/>
      <c r="OXT293" s="41"/>
      <c r="OXU293" s="41"/>
      <c r="OXV293" s="41"/>
      <c r="OXW293" s="41"/>
      <c r="OXX293" s="41"/>
      <c r="OXY293" s="41"/>
      <c r="OXZ293" s="41"/>
      <c r="OYA293" s="41"/>
      <c r="OYB293" s="41"/>
      <c r="OYC293" s="41"/>
      <c r="OYD293" s="41"/>
      <c r="OYE293" s="41"/>
      <c r="OYF293" s="41"/>
      <c r="OYG293" s="41"/>
      <c r="OYH293" s="41"/>
      <c r="OYI293" s="41"/>
      <c r="OYJ293" s="41"/>
      <c r="OYK293" s="41"/>
      <c r="OYL293" s="41"/>
      <c r="OYM293" s="41"/>
      <c r="OYN293" s="41"/>
      <c r="OYO293" s="41"/>
      <c r="OYP293" s="41"/>
      <c r="OYQ293" s="41"/>
      <c r="OYR293" s="41"/>
      <c r="OYS293" s="41"/>
      <c r="OYT293" s="41"/>
      <c r="OYU293" s="41"/>
      <c r="OYV293" s="41"/>
      <c r="OYW293" s="41"/>
      <c r="OYX293" s="41"/>
      <c r="OYY293" s="41"/>
      <c r="OYZ293" s="41"/>
      <c r="OZA293" s="41"/>
      <c r="OZB293" s="41"/>
      <c r="OZC293" s="41"/>
      <c r="OZD293" s="41"/>
      <c r="OZE293" s="41"/>
      <c r="OZF293" s="41"/>
      <c r="OZG293" s="41"/>
      <c r="OZH293" s="41"/>
      <c r="OZI293" s="41"/>
      <c r="OZJ293" s="41"/>
      <c r="OZK293" s="41"/>
      <c r="OZL293" s="41"/>
      <c r="OZM293" s="41"/>
      <c r="OZN293" s="41"/>
      <c r="OZO293" s="41"/>
      <c r="OZP293" s="41"/>
      <c r="OZQ293" s="41"/>
      <c r="OZR293" s="41"/>
      <c r="OZS293" s="41"/>
      <c r="OZT293" s="42"/>
      <c r="OZU293" s="41"/>
      <c r="OZV293" s="41"/>
      <c r="OZW293" s="41"/>
      <c r="OZX293" s="41"/>
      <c r="OZY293" s="41"/>
      <c r="OZZ293" s="41"/>
      <c r="PAA293" s="41"/>
      <c r="PAB293" s="41"/>
      <c r="PAC293" s="41"/>
      <c r="PAD293" s="41"/>
      <c r="PAE293" s="41"/>
      <c r="PAF293" s="41"/>
      <c r="PAG293" s="41"/>
      <c r="PAH293" s="41"/>
      <c r="PAI293" s="41"/>
      <c r="PAJ293" s="41"/>
      <c r="PAK293" s="41"/>
      <c r="PAL293" s="41"/>
      <c r="PAM293" s="41"/>
      <c r="PAN293" s="41"/>
      <c r="PAO293" s="41"/>
      <c r="PAP293" s="41"/>
      <c r="PAQ293" s="41"/>
      <c r="PAR293" s="41"/>
      <c r="PAS293" s="41"/>
      <c r="PAT293" s="41"/>
      <c r="PAU293" s="41"/>
      <c r="PAV293" s="41"/>
      <c r="PAW293" s="41"/>
      <c r="PAX293" s="41"/>
      <c r="PAY293" s="41"/>
      <c r="PAZ293" s="41"/>
      <c r="PBA293" s="41"/>
      <c r="PBB293" s="41"/>
      <c r="PBC293" s="41"/>
      <c r="PBD293" s="41"/>
      <c r="PBE293" s="41"/>
      <c r="PBF293" s="41"/>
      <c r="PBG293" s="41"/>
      <c r="PBH293" s="41"/>
      <c r="PBI293" s="41"/>
      <c r="PBJ293" s="41"/>
      <c r="PBK293" s="41"/>
      <c r="PBL293" s="41"/>
      <c r="PBM293" s="41"/>
      <c r="PBN293" s="41"/>
      <c r="PBO293" s="41"/>
      <c r="PBP293" s="41"/>
      <c r="PBQ293" s="41"/>
      <c r="PBR293" s="41"/>
      <c r="PBS293" s="41"/>
      <c r="PBT293" s="41"/>
      <c r="PBU293" s="41"/>
      <c r="PBV293" s="41"/>
      <c r="PBW293" s="41"/>
      <c r="PBX293" s="41"/>
      <c r="PBY293" s="41"/>
      <c r="PBZ293" s="41"/>
      <c r="PCA293" s="41"/>
      <c r="PCB293" s="41"/>
      <c r="PCC293" s="41"/>
      <c r="PCD293" s="41"/>
      <c r="PCE293" s="41"/>
      <c r="PCF293" s="41"/>
      <c r="PCG293" s="41"/>
      <c r="PCH293" s="41"/>
      <c r="PCI293" s="41"/>
      <c r="PCJ293" s="41"/>
      <c r="PCK293" s="41"/>
      <c r="PCL293" s="41"/>
      <c r="PCM293" s="41"/>
      <c r="PCN293" s="41"/>
      <c r="PCO293" s="41"/>
      <c r="PCP293" s="41"/>
      <c r="PCQ293" s="41"/>
      <c r="PCR293" s="41"/>
      <c r="PCS293" s="41"/>
      <c r="PCT293" s="41"/>
      <c r="PCU293" s="41"/>
      <c r="PCV293" s="41"/>
      <c r="PCW293" s="41"/>
      <c r="PCX293" s="41"/>
      <c r="PCY293" s="41"/>
      <c r="PCZ293" s="41"/>
      <c r="PDA293" s="41"/>
      <c r="PDB293" s="41"/>
      <c r="PDC293" s="41"/>
      <c r="PDD293" s="41"/>
      <c r="PDE293" s="41"/>
      <c r="PDF293" s="41"/>
      <c r="PDG293" s="41"/>
      <c r="PDH293" s="41"/>
      <c r="PDI293" s="41"/>
      <c r="PDJ293" s="41"/>
      <c r="PDK293" s="41"/>
      <c r="PDL293" s="41"/>
      <c r="PDM293" s="41"/>
      <c r="PDN293" s="41"/>
      <c r="PDO293" s="41"/>
      <c r="PDP293" s="41"/>
      <c r="PDQ293" s="41"/>
      <c r="PDR293" s="41"/>
      <c r="PDS293" s="41"/>
      <c r="PDT293" s="41"/>
      <c r="PDU293" s="41"/>
      <c r="PDV293" s="41"/>
      <c r="PDW293" s="41"/>
      <c r="PDX293" s="41"/>
      <c r="PDY293" s="41"/>
      <c r="PDZ293" s="41"/>
      <c r="PEA293" s="41"/>
      <c r="PEB293" s="41"/>
      <c r="PEC293" s="41"/>
      <c r="PED293" s="41"/>
      <c r="PEE293" s="41"/>
      <c r="PEF293" s="41"/>
      <c r="PEG293" s="41"/>
      <c r="PEH293" s="41"/>
      <c r="PEI293" s="41"/>
      <c r="PEJ293" s="41"/>
      <c r="PEK293" s="41"/>
      <c r="PEL293" s="41"/>
      <c r="PEM293" s="41"/>
      <c r="PEN293" s="41"/>
      <c r="PEO293" s="41"/>
      <c r="PEP293" s="41"/>
      <c r="PEQ293" s="41"/>
      <c r="PER293" s="41"/>
      <c r="PES293" s="41"/>
      <c r="PET293" s="41"/>
      <c r="PEU293" s="41"/>
      <c r="PEV293" s="41"/>
      <c r="PEW293" s="41"/>
      <c r="PEX293" s="41"/>
      <c r="PEY293" s="41"/>
      <c r="PEZ293" s="41"/>
      <c r="PFA293" s="41"/>
      <c r="PFB293" s="41"/>
      <c r="PFC293" s="41"/>
      <c r="PFD293" s="41"/>
      <c r="PFE293" s="41"/>
      <c r="PFF293" s="41"/>
      <c r="PFG293" s="41"/>
      <c r="PFH293" s="41"/>
      <c r="PFI293" s="41"/>
      <c r="PFJ293" s="41"/>
      <c r="PFK293" s="42"/>
      <c r="PFL293" s="41"/>
      <c r="PFM293" s="41"/>
      <c r="PFN293" s="41"/>
      <c r="PFO293" s="41"/>
      <c r="PFP293" s="41"/>
      <c r="PFQ293" s="41"/>
      <c r="PFR293" s="41"/>
      <c r="PFS293" s="41"/>
      <c r="PFT293" s="41"/>
      <c r="PFU293" s="41"/>
      <c r="PFV293" s="41"/>
      <c r="PFW293" s="41"/>
      <c r="PFX293" s="41"/>
      <c r="PFY293" s="41"/>
      <c r="PFZ293" s="41"/>
      <c r="PGA293" s="41"/>
      <c r="PGB293" s="41"/>
      <c r="PGC293" s="41"/>
      <c r="PGD293" s="41"/>
      <c r="PGE293" s="41"/>
      <c r="PGF293" s="41"/>
      <c r="PGG293" s="41"/>
      <c r="PGH293" s="41"/>
      <c r="PGI293" s="41"/>
      <c r="PGJ293" s="41"/>
      <c r="PGK293" s="41"/>
      <c r="PGL293" s="41"/>
      <c r="PGM293" s="41"/>
      <c r="PGN293" s="41"/>
      <c r="PGO293" s="41"/>
      <c r="PGP293" s="41"/>
      <c r="PGQ293" s="41"/>
      <c r="PGR293" s="41"/>
      <c r="PGS293" s="41"/>
      <c r="PGT293" s="41"/>
      <c r="PGU293" s="41"/>
      <c r="PGV293" s="41"/>
      <c r="PGW293" s="41"/>
      <c r="PGX293" s="41"/>
      <c r="PGY293" s="41"/>
      <c r="PGZ293" s="41"/>
      <c r="PHA293" s="41"/>
      <c r="PHB293" s="41"/>
      <c r="PHC293" s="41"/>
      <c r="PHD293" s="41"/>
      <c r="PHE293" s="41"/>
      <c r="PHF293" s="41"/>
      <c r="PHG293" s="41"/>
      <c r="PHH293" s="41"/>
      <c r="PHI293" s="41"/>
      <c r="PHJ293" s="41"/>
      <c r="PHK293" s="41"/>
      <c r="PHL293" s="41"/>
      <c r="PHM293" s="41"/>
      <c r="PHN293" s="41"/>
      <c r="PHO293" s="41"/>
      <c r="PHP293" s="41"/>
      <c r="PHQ293" s="41"/>
      <c r="PHR293" s="41"/>
      <c r="PHS293" s="41"/>
      <c r="PHT293" s="41"/>
      <c r="PHU293" s="41"/>
      <c r="PHV293" s="41"/>
      <c r="PHW293" s="41"/>
      <c r="PHX293" s="41"/>
      <c r="PHY293" s="41"/>
      <c r="PHZ293" s="41"/>
      <c r="PIA293" s="41"/>
      <c r="PIB293" s="41"/>
      <c r="PIC293" s="41"/>
      <c r="PID293" s="41"/>
      <c r="PIE293" s="41"/>
      <c r="PIF293" s="41"/>
      <c r="PIG293" s="41"/>
      <c r="PIH293" s="41"/>
      <c r="PII293" s="41"/>
      <c r="PIJ293" s="41"/>
      <c r="PIK293" s="41"/>
      <c r="PIL293" s="41"/>
      <c r="PIM293" s="41"/>
      <c r="PIN293" s="41"/>
      <c r="PIO293" s="41"/>
      <c r="PIP293" s="41"/>
      <c r="PIQ293" s="41"/>
      <c r="PIR293" s="41"/>
      <c r="PIS293" s="41"/>
      <c r="PIT293" s="41"/>
      <c r="PIU293" s="41"/>
      <c r="PIV293" s="41"/>
      <c r="PIW293" s="41"/>
      <c r="PIX293" s="41"/>
      <c r="PIY293" s="41"/>
      <c r="PIZ293" s="41"/>
      <c r="PJA293" s="41"/>
      <c r="PJB293" s="41"/>
      <c r="PJC293" s="41"/>
      <c r="PJD293" s="41"/>
      <c r="PJE293" s="41"/>
      <c r="PJF293" s="41"/>
      <c r="PJG293" s="41"/>
      <c r="PJH293" s="41"/>
      <c r="PJI293" s="41"/>
      <c r="PJJ293" s="41"/>
      <c r="PJK293" s="41"/>
      <c r="PJL293" s="41"/>
      <c r="PJM293" s="41"/>
      <c r="PJN293" s="41"/>
      <c r="PJO293" s="41"/>
      <c r="PJP293" s="41"/>
      <c r="PJQ293" s="41"/>
      <c r="PJR293" s="41"/>
      <c r="PJS293" s="41"/>
      <c r="PJT293" s="41"/>
      <c r="PJU293" s="41"/>
      <c r="PJV293" s="41"/>
      <c r="PJW293" s="41"/>
      <c r="PJX293" s="41"/>
      <c r="PJY293" s="41"/>
      <c r="PJZ293" s="41"/>
      <c r="PKA293" s="41"/>
      <c r="PKB293" s="41"/>
      <c r="PKC293" s="41"/>
      <c r="PKD293" s="41"/>
      <c r="PKE293" s="41"/>
      <c r="PKF293" s="41"/>
      <c r="PKG293" s="41"/>
      <c r="PKH293" s="41"/>
      <c r="PKI293" s="41"/>
      <c r="PKJ293" s="41"/>
      <c r="PKK293" s="41"/>
      <c r="PKL293" s="41"/>
      <c r="PKM293" s="41"/>
      <c r="PKN293" s="41"/>
      <c r="PKO293" s="41"/>
      <c r="PKP293" s="41"/>
      <c r="PKQ293" s="41"/>
      <c r="PKR293" s="41"/>
      <c r="PKS293" s="41"/>
      <c r="PKT293" s="41"/>
      <c r="PKU293" s="41"/>
      <c r="PKV293" s="41"/>
      <c r="PKW293" s="41"/>
      <c r="PKX293" s="41"/>
      <c r="PKY293" s="41"/>
      <c r="PKZ293" s="41"/>
      <c r="PLA293" s="41"/>
      <c r="PLB293" s="42"/>
      <c r="PLC293" s="41"/>
      <c r="PLD293" s="41"/>
      <c r="PLE293" s="41"/>
      <c r="PLF293" s="41"/>
      <c r="PLG293" s="41"/>
      <c r="PLH293" s="41"/>
      <c r="PLI293" s="41"/>
      <c r="PLJ293" s="41"/>
      <c r="PLK293" s="41"/>
      <c r="PLL293" s="41"/>
      <c r="PLM293" s="41"/>
      <c r="PLN293" s="41"/>
      <c r="PLO293" s="41"/>
      <c r="PLP293" s="41"/>
      <c r="PLQ293" s="41"/>
      <c r="PLR293" s="41"/>
      <c r="PLS293" s="41"/>
      <c r="PLT293" s="41"/>
      <c r="PLU293" s="41"/>
      <c r="PLV293" s="41"/>
      <c r="PLW293" s="41"/>
      <c r="PLX293" s="41"/>
      <c r="PLY293" s="41"/>
      <c r="PLZ293" s="41"/>
      <c r="PMA293" s="41"/>
      <c r="PMB293" s="41"/>
      <c r="PMC293" s="41"/>
      <c r="PMD293" s="41"/>
      <c r="PME293" s="41"/>
      <c r="PMF293" s="41"/>
      <c r="PMG293" s="41"/>
      <c r="PMH293" s="41"/>
      <c r="PMI293" s="41"/>
      <c r="PMJ293" s="41"/>
      <c r="PMK293" s="41"/>
      <c r="PML293" s="41"/>
      <c r="PMM293" s="41"/>
      <c r="PMN293" s="41"/>
      <c r="PMO293" s="41"/>
      <c r="PMP293" s="41"/>
      <c r="PMQ293" s="41"/>
      <c r="PMR293" s="41"/>
      <c r="PMS293" s="41"/>
      <c r="PMT293" s="41"/>
      <c r="PMU293" s="41"/>
      <c r="PMV293" s="41"/>
      <c r="PMW293" s="41"/>
      <c r="PMX293" s="41"/>
      <c r="PMY293" s="41"/>
      <c r="PMZ293" s="41"/>
      <c r="PNA293" s="41"/>
      <c r="PNB293" s="41"/>
      <c r="PNC293" s="41"/>
      <c r="PND293" s="41"/>
      <c r="PNE293" s="41"/>
      <c r="PNF293" s="41"/>
      <c r="PNG293" s="41"/>
      <c r="PNH293" s="41"/>
      <c r="PNI293" s="41"/>
      <c r="PNJ293" s="41"/>
      <c r="PNK293" s="41"/>
      <c r="PNL293" s="41"/>
      <c r="PNM293" s="41"/>
      <c r="PNN293" s="41"/>
      <c r="PNO293" s="41"/>
      <c r="PNP293" s="41"/>
      <c r="PNQ293" s="41"/>
      <c r="PNR293" s="41"/>
      <c r="PNS293" s="41"/>
      <c r="PNT293" s="41"/>
      <c r="PNU293" s="41"/>
      <c r="PNV293" s="41"/>
      <c r="PNW293" s="41"/>
      <c r="PNX293" s="41"/>
      <c r="PNY293" s="41"/>
      <c r="PNZ293" s="41"/>
      <c r="POA293" s="41"/>
      <c r="POB293" s="41"/>
      <c r="POC293" s="41"/>
      <c r="POD293" s="41"/>
      <c r="POE293" s="41"/>
      <c r="POF293" s="41"/>
      <c r="POG293" s="41"/>
      <c r="POH293" s="41"/>
      <c r="POI293" s="41"/>
      <c r="POJ293" s="41"/>
      <c r="POK293" s="41"/>
      <c r="POL293" s="41"/>
      <c r="POM293" s="41"/>
      <c r="PON293" s="41"/>
      <c r="POO293" s="41"/>
      <c r="POP293" s="41"/>
      <c r="POQ293" s="41"/>
      <c r="POR293" s="41"/>
      <c r="POS293" s="41"/>
      <c r="POT293" s="41"/>
      <c r="POU293" s="41"/>
      <c r="POV293" s="41"/>
      <c r="POW293" s="41"/>
      <c r="POX293" s="41"/>
      <c r="POY293" s="41"/>
      <c r="POZ293" s="41"/>
      <c r="PPA293" s="41"/>
      <c r="PPB293" s="41"/>
      <c r="PPC293" s="41"/>
      <c r="PPD293" s="41"/>
      <c r="PPE293" s="41"/>
      <c r="PPF293" s="41"/>
      <c r="PPG293" s="41"/>
      <c r="PPH293" s="41"/>
      <c r="PPI293" s="41"/>
      <c r="PPJ293" s="41"/>
      <c r="PPK293" s="41"/>
      <c r="PPL293" s="41"/>
      <c r="PPM293" s="41"/>
      <c r="PPN293" s="41"/>
      <c r="PPO293" s="41"/>
      <c r="PPP293" s="41"/>
      <c r="PPQ293" s="41"/>
      <c r="PPR293" s="41"/>
      <c r="PPS293" s="41"/>
      <c r="PPT293" s="41"/>
      <c r="PPU293" s="41"/>
      <c r="PPV293" s="41"/>
      <c r="PPW293" s="41"/>
      <c r="PPX293" s="41"/>
      <c r="PPY293" s="41"/>
      <c r="PPZ293" s="41"/>
      <c r="PQA293" s="41"/>
      <c r="PQB293" s="41"/>
      <c r="PQC293" s="41"/>
      <c r="PQD293" s="41"/>
      <c r="PQE293" s="41"/>
      <c r="PQF293" s="41"/>
      <c r="PQG293" s="41"/>
      <c r="PQH293" s="41"/>
      <c r="PQI293" s="41"/>
      <c r="PQJ293" s="41"/>
      <c r="PQK293" s="41"/>
      <c r="PQL293" s="41"/>
      <c r="PQM293" s="41"/>
      <c r="PQN293" s="41"/>
      <c r="PQO293" s="41"/>
      <c r="PQP293" s="41"/>
      <c r="PQQ293" s="41"/>
      <c r="PQR293" s="41"/>
      <c r="PQS293" s="42"/>
      <c r="PQT293" s="41"/>
      <c r="PQU293" s="41"/>
      <c r="PQV293" s="41"/>
      <c r="PQW293" s="41"/>
      <c r="PQX293" s="41"/>
      <c r="PQY293" s="41"/>
      <c r="PQZ293" s="41"/>
      <c r="PRA293" s="41"/>
      <c r="PRB293" s="41"/>
      <c r="PRC293" s="41"/>
      <c r="PRD293" s="41"/>
      <c r="PRE293" s="41"/>
      <c r="PRF293" s="41"/>
      <c r="PRG293" s="41"/>
      <c r="PRH293" s="41"/>
      <c r="PRI293" s="41"/>
      <c r="PRJ293" s="41"/>
      <c r="PRK293" s="41"/>
      <c r="PRL293" s="41"/>
      <c r="PRM293" s="41"/>
      <c r="PRN293" s="41"/>
      <c r="PRO293" s="41"/>
      <c r="PRP293" s="41"/>
      <c r="PRQ293" s="41"/>
      <c r="PRR293" s="41"/>
      <c r="PRS293" s="41"/>
      <c r="PRT293" s="41"/>
      <c r="PRU293" s="41"/>
      <c r="PRV293" s="41"/>
      <c r="PRW293" s="41"/>
      <c r="PRX293" s="41"/>
      <c r="PRY293" s="41"/>
      <c r="PRZ293" s="41"/>
      <c r="PSA293" s="41"/>
      <c r="PSB293" s="41"/>
      <c r="PSC293" s="41"/>
      <c r="PSD293" s="41"/>
      <c r="PSE293" s="41"/>
      <c r="PSF293" s="41"/>
      <c r="PSG293" s="41"/>
      <c r="PSH293" s="41"/>
      <c r="PSI293" s="41"/>
      <c r="PSJ293" s="41"/>
      <c r="PSK293" s="41"/>
      <c r="PSL293" s="41"/>
      <c r="PSM293" s="41"/>
      <c r="PSN293" s="41"/>
      <c r="PSO293" s="41"/>
      <c r="PSP293" s="41"/>
      <c r="PSQ293" s="41"/>
      <c r="PSR293" s="41"/>
      <c r="PSS293" s="41"/>
      <c r="PST293" s="41"/>
      <c r="PSU293" s="41"/>
      <c r="PSV293" s="41"/>
      <c r="PSW293" s="41"/>
      <c r="PSX293" s="41"/>
      <c r="PSY293" s="41"/>
      <c r="PSZ293" s="41"/>
      <c r="PTA293" s="41"/>
      <c r="PTB293" s="41"/>
      <c r="PTC293" s="41"/>
      <c r="PTD293" s="41"/>
      <c r="PTE293" s="41"/>
      <c r="PTF293" s="41"/>
      <c r="PTG293" s="41"/>
      <c r="PTH293" s="41"/>
      <c r="PTI293" s="41"/>
      <c r="PTJ293" s="41"/>
      <c r="PTK293" s="41"/>
      <c r="PTL293" s="41"/>
      <c r="PTM293" s="41"/>
      <c r="PTN293" s="41"/>
      <c r="PTO293" s="41"/>
      <c r="PTP293" s="41"/>
      <c r="PTQ293" s="41"/>
      <c r="PTR293" s="41"/>
      <c r="PTS293" s="41"/>
      <c r="PTT293" s="41"/>
      <c r="PTU293" s="41"/>
      <c r="PTV293" s="41"/>
      <c r="PTW293" s="41"/>
      <c r="PTX293" s="41"/>
      <c r="PTY293" s="41"/>
      <c r="PTZ293" s="41"/>
      <c r="PUA293" s="41"/>
      <c r="PUB293" s="41"/>
      <c r="PUC293" s="41"/>
      <c r="PUD293" s="41"/>
      <c r="PUE293" s="41"/>
      <c r="PUF293" s="41"/>
      <c r="PUG293" s="41"/>
      <c r="PUH293" s="41"/>
      <c r="PUI293" s="41"/>
      <c r="PUJ293" s="41"/>
      <c r="PUK293" s="41"/>
      <c r="PUL293" s="41"/>
      <c r="PUM293" s="41"/>
      <c r="PUN293" s="41"/>
      <c r="PUO293" s="41"/>
      <c r="PUP293" s="41"/>
      <c r="PUQ293" s="41"/>
      <c r="PUR293" s="41"/>
      <c r="PUS293" s="41"/>
      <c r="PUT293" s="41"/>
      <c r="PUU293" s="41"/>
      <c r="PUV293" s="41"/>
      <c r="PUW293" s="41"/>
      <c r="PUX293" s="41"/>
      <c r="PUY293" s="41"/>
      <c r="PUZ293" s="41"/>
      <c r="PVA293" s="41"/>
      <c r="PVB293" s="41"/>
      <c r="PVC293" s="41"/>
      <c r="PVD293" s="41"/>
      <c r="PVE293" s="41"/>
      <c r="PVF293" s="41"/>
      <c r="PVG293" s="41"/>
      <c r="PVH293" s="41"/>
      <c r="PVI293" s="41"/>
      <c r="PVJ293" s="41"/>
      <c r="PVK293" s="41"/>
      <c r="PVL293" s="41"/>
      <c r="PVM293" s="41"/>
      <c r="PVN293" s="41"/>
      <c r="PVO293" s="41"/>
      <c r="PVP293" s="41"/>
      <c r="PVQ293" s="41"/>
      <c r="PVR293" s="41"/>
      <c r="PVS293" s="41"/>
      <c r="PVT293" s="41"/>
      <c r="PVU293" s="41"/>
      <c r="PVV293" s="41"/>
      <c r="PVW293" s="41"/>
      <c r="PVX293" s="41"/>
      <c r="PVY293" s="41"/>
      <c r="PVZ293" s="41"/>
      <c r="PWA293" s="41"/>
      <c r="PWB293" s="41"/>
      <c r="PWC293" s="41"/>
      <c r="PWD293" s="41"/>
      <c r="PWE293" s="41"/>
      <c r="PWF293" s="41"/>
      <c r="PWG293" s="41"/>
      <c r="PWH293" s="41"/>
      <c r="PWI293" s="41"/>
      <c r="PWJ293" s="42"/>
      <c r="PWK293" s="41"/>
      <c r="PWL293" s="41"/>
      <c r="PWM293" s="41"/>
      <c r="PWN293" s="41"/>
      <c r="PWO293" s="41"/>
      <c r="PWP293" s="41"/>
      <c r="PWQ293" s="41"/>
      <c r="PWR293" s="41"/>
      <c r="PWS293" s="41"/>
      <c r="PWT293" s="41"/>
      <c r="PWU293" s="41"/>
      <c r="PWV293" s="41"/>
      <c r="PWW293" s="41"/>
      <c r="PWX293" s="41"/>
      <c r="PWY293" s="41"/>
      <c r="PWZ293" s="41"/>
      <c r="PXA293" s="41"/>
      <c r="PXB293" s="41"/>
      <c r="PXC293" s="41"/>
      <c r="PXD293" s="41"/>
      <c r="PXE293" s="41"/>
      <c r="PXF293" s="41"/>
      <c r="PXG293" s="41"/>
      <c r="PXH293" s="41"/>
      <c r="PXI293" s="41"/>
      <c r="PXJ293" s="41"/>
      <c r="PXK293" s="41"/>
      <c r="PXL293" s="41"/>
      <c r="PXM293" s="41"/>
      <c r="PXN293" s="41"/>
      <c r="PXO293" s="41"/>
      <c r="PXP293" s="41"/>
      <c r="PXQ293" s="41"/>
      <c r="PXR293" s="41"/>
      <c r="PXS293" s="41"/>
      <c r="PXT293" s="41"/>
      <c r="PXU293" s="41"/>
      <c r="PXV293" s="41"/>
      <c r="PXW293" s="41"/>
      <c r="PXX293" s="41"/>
      <c r="PXY293" s="41"/>
      <c r="PXZ293" s="41"/>
      <c r="PYA293" s="41"/>
      <c r="PYB293" s="41"/>
      <c r="PYC293" s="41"/>
      <c r="PYD293" s="41"/>
      <c r="PYE293" s="41"/>
      <c r="PYF293" s="41"/>
      <c r="PYG293" s="41"/>
      <c r="PYH293" s="41"/>
      <c r="PYI293" s="41"/>
      <c r="PYJ293" s="41"/>
      <c r="PYK293" s="41"/>
      <c r="PYL293" s="41"/>
      <c r="PYM293" s="41"/>
      <c r="PYN293" s="41"/>
      <c r="PYO293" s="41"/>
      <c r="PYP293" s="41"/>
      <c r="PYQ293" s="41"/>
      <c r="PYR293" s="41"/>
      <c r="PYS293" s="41"/>
      <c r="PYT293" s="41"/>
      <c r="PYU293" s="41"/>
      <c r="PYV293" s="41"/>
      <c r="PYW293" s="41"/>
      <c r="PYX293" s="41"/>
      <c r="PYY293" s="41"/>
      <c r="PYZ293" s="41"/>
      <c r="PZA293" s="41"/>
      <c r="PZB293" s="41"/>
      <c r="PZC293" s="41"/>
      <c r="PZD293" s="41"/>
      <c r="PZE293" s="41"/>
      <c r="PZF293" s="41"/>
      <c r="PZG293" s="41"/>
      <c r="PZH293" s="41"/>
      <c r="PZI293" s="41"/>
      <c r="PZJ293" s="41"/>
      <c r="PZK293" s="41"/>
      <c r="PZL293" s="41"/>
      <c r="PZM293" s="41"/>
      <c r="PZN293" s="41"/>
      <c r="PZO293" s="41"/>
      <c r="PZP293" s="41"/>
      <c r="PZQ293" s="41"/>
      <c r="PZR293" s="41"/>
      <c r="PZS293" s="41"/>
      <c r="PZT293" s="41"/>
      <c r="PZU293" s="41"/>
      <c r="PZV293" s="41"/>
      <c r="PZW293" s="41"/>
      <c r="PZX293" s="41"/>
      <c r="PZY293" s="41"/>
      <c r="PZZ293" s="41"/>
      <c r="QAA293" s="41"/>
      <c r="QAB293" s="41"/>
      <c r="QAC293" s="41"/>
      <c r="QAD293" s="41"/>
      <c r="QAE293" s="41"/>
      <c r="QAF293" s="41"/>
      <c r="QAG293" s="41"/>
      <c r="QAH293" s="41"/>
      <c r="QAI293" s="41"/>
      <c r="QAJ293" s="41"/>
      <c r="QAK293" s="41"/>
      <c r="QAL293" s="41"/>
      <c r="QAM293" s="41"/>
      <c r="QAN293" s="41"/>
      <c r="QAO293" s="41"/>
      <c r="QAP293" s="41"/>
      <c r="QAQ293" s="41"/>
      <c r="QAR293" s="41"/>
      <c r="QAS293" s="41"/>
      <c r="QAT293" s="41"/>
      <c r="QAU293" s="41"/>
      <c r="QAV293" s="41"/>
      <c r="QAW293" s="41"/>
      <c r="QAX293" s="41"/>
      <c r="QAY293" s="41"/>
      <c r="QAZ293" s="41"/>
      <c r="QBA293" s="41"/>
      <c r="QBB293" s="41"/>
      <c r="QBC293" s="41"/>
      <c r="QBD293" s="41"/>
      <c r="QBE293" s="41"/>
      <c r="QBF293" s="41"/>
      <c r="QBG293" s="41"/>
      <c r="QBH293" s="41"/>
      <c r="QBI293" s="41"/>
      <c r="QBJ293" s="41"/>
      <c r="QBK293" s="41"/>
      <c r="QBL293" s="41"/>
      <c r="QBM293" s="41"/>
      <c r="QBN293" s="41"/>
      <c r="QBO293" s="41"/>
      <c r="QBP293" s="41"/>
      <c r="QBQ293" s="41"/>
      <c r="QBR293" s="41"/>
      <c r="QBS293" s="41"/>
      <c r="QBT293" s="41"/>
      <c r="QBU293" s="41"/>
      <c r="QBV293" s="41"/>
      <c r="QBW293" s="41"/>
      <c r="QBX293" s="41"/>
      <c r="QBY293" s="41"/>
      <c r="QBZ293" s="41"/>
      <c r="QCA293" s="42"/>
      <c r="QCB293" s="41"/>
      <c r="QCC293" s="41"/>
      <c r="QCD293" s="41"/>
      <c r="QCE293" s="41"/>
      <c r="QCF293" s="41"/>
      <c r="QCG293" s="41"/>
      <c r="QCH293" s="41"/>
      <c r="QCI293" s="41"/>
      <c r="QCJ293" s="41"/>
      <c r="QCK293" s="41"/>
      <c r="QCL293" s="41"/>
      <c r="QCM293" s="41"/>
      <c r="QCN293" s="41"/>
      <c r="QCO293" s="41"/>
      <c r="QCP293" s="41"/>
      <c r="QCQ293" s="41"/>
      <c r="QCR293" s="41"/>
      <c r="QCS293" s="41"/>
      <c r="QCT293" s="41"/>
      <c r="QCU293" s="41"/>
      <c r="QCV293" s="41"/>
      <c r="QCW293" s="41"/>
      <c r="QCX293" s="41"/>
      <c r="QCY293" s="41"/>
      <c r="QCZ293" s="41"/>
      <c r="QDA293" s="41"/>
      <c r="QDB293" s="41"/>
      <c r="QDC293" s="41"/>
      <c r="QDD293" s="41"/>
      <c r="QDE293" s="41"/>
      <c r="QDF293" s="41"/>
      <c r="QDG293" s="41"/>
      <c r="QDH293" s="41"/>
      <c r="QDI293" s="41"/>
      <c r="QDJ293" s="41"/>
      <c r="QDK293" s="41"/>
      <c r="QDL293" s="41"/>
      <c r="QDM293" s="41"/>
      <c r="QDN293" s="41"/>
      <c r="QDO293" s="41"/>
      <c r="QDP293" s="41"/>
      <c r="QDQ293" s="41"/>
      <c r="QDR293" s="41"/>
      <c r="QDS293" s="41"/>
      <c r="QDT293" s="41"/>
      <c r="QDU293" s="41"/>
      <c r="QDV293" s="41"/>
      <c r="QDW293" s="41"/>
      <c r="QDX293" s="41"/>
      <c r="QDY293" s="41"/>
      <c r="QDZ293" s="41"/>
      <c r="QEA293" s="41"/>
      <c r="QEB293" s="41"/>
      <c r="QEC293" s="41"/>
      <c r="QED293" s="41"/>
      <c r="QEE293" s="41"/>
      <c r="QEF293" s="41"/>
      <c r="QEG293" s="41"/>
      <c r="QEH293" s="41"/>
      <c r="QEI293" s="41"/>
      <c r="QEJ293" s="41"/>
      <c r="QEK293" s="41"/>
      <c r="QEL293" s="41"/>
      <c r="QEM293" s="41"/>
      <c r="QEN293" s="41"/>
      <c r="QEO293" s="41"/>
      <c r="QEP293" s="41"/>
      <c r="QEQ293" s="41"/>
      <c r="QER293" s="41"/>
      <c r="QES293" s="41"/>
      <c r="QET293" s="41"/>
      <c r="QEU293" s="41"/>
      <c r="QEV293" s="41"/>
      <c r="QEW293" s="41"/>
      <c r="QEX293" s="41"/>
      <c r="QEY293" s="41"/>
      <c r="QEZ293" s="41"/>
      <c r="QFA293" s="41"/>
      <c r="QFB293" s="41"/>
      <c r="QFC293" s="41"/>
      <c r="QFD293" s="41"/>
      <c r="QFE293" s="41"/>
      <c r="QFF293" s="41"/>
      <c r="QFG293" s="41"/>
      <c r="QFH293" s="41"/>
      <c r="QFI293" s="41"/>
      <c r="QFJ293" s="41"/>
      <c r="QFK293" s="41"/>
      <c r="QFL293" s="41"/>
      <c r="QFM293" s="41"/>
      <c r="QFN293" s="41"/>
      <c r="QFO293" s="41"/>
      <c r="QFP293" s="41"/>
      <c r="QFQ293" s="41"/>
      <c r="QFR293" s="41"/>
      <c r="QFS293" s="41"/>
      <c r="QFT293" s="41"/>
      <c r="QFU293" s="41"/>
      <c r="QFV293" s="41"/>
      <c r="QFW293" s="41"/>
      <c r="QFX293" s="41"/>
      <c r="QFY293" s="41"/>
      <c r="QFZ293" s="41"/>
      <c r="QGA293" s="41"/>
      <c r="QGB293" s="41"/>
      <c r="QGC293" s="41"/>
      <c r="QGD293" s="41"/>
      <c r="QGE293" s="41"/>
      <c r="QGF293" s="41"/>
      <c r="QGG293" s="41"/>
      <c r="QGH293" s="41"/>
      <c r="QGI293" s="41"/>
      <c r="QGJ293" s="41"/>
      <c r="QGK293" s="41"/>
      <c r="QGL293" s="41"/>
      <c r="QGM293" s="41"/>
      <c r="QGN293" s="41"/>
      <c r="QGO293" s="41"/>
      <c r="QGP293" s="41"/>
      <c r="QGQ293" s="41"/>
      <c r="QGR293" s="41"/>
      <c r="QGS293" s="41"/>
      <c r="QGT293" s="41"/>
      <c r="QGU293" s="41"/>
      <c r="QGV293" s="41"/>
      <c r="QGW293" s="41"/>
      <c r="QGX293" s="41"/>
      <c r="QGY293" s="41"/>
      <c r="QGZ293" s="41"/>
      <c r="QHA293" s="41"/>
      <c r="QHB293" s="41"/>
      <c r="QHC293" s="41"/>
      <c r="QHD293" s="41"/>
      <c r="QHE293" s="41"/>
      <c r="QHF293" s="41"/>
      <c r="QHG293" s="41"/>
      <c r="QHH293" s="41"/>
      <c r="QHI293" s="41"/>
      <c r="QHJ293" s="41"/>
      <c r="QHK293" s="41"/>
      <c r="QHL293" s="41"/>
      <c r="QHM293" s="41"/>
      <c r="QHN293" s="41"/>
      <c r="QHO293" s="41"/>
      <c r="QHP293" s="41"/>
      <c r="QHQ293" s="41"/>
      <c r="QHR293" s="42"/>
      <c r="QHS293" s="41"/>
      <c r="QHT293" s="41"/>
      <c r="QHU293" s="41"/>
      <c r="QHV293" s="41"/>
      <c r="QHW293" s="41"/>
      <c r="QHX293" s="41"/>
      <c r="QHY293" s="41"/>
      <c r="QHZ293" s="41"/>
      <c r="QIA293" s="41"/>
      <c r="QIB293" s="41"/>
      <c r="QIC293" s="41"/>
      <c r="QID293" s="41"/>
      <c r="QIE293" s="41"/>
      <c r="QIF293" s="41"/>
      <c r="QIG293" s="41"/>
      <c r="QIH293" s="41"/>
      <c r="QII293" s="41"/>
      <c r="QIJ293" s="41"/>
      <c r="QIK293" s="41"/>
      <c r="QIL293" s="41"/>
      <c r="QIM293" s="41"/>
      <c r="QIN293" s="41"/>
      <c r="QIO293" s="41"/>
      <c r="QIP293" s="41"/>
      <c r="QIQ293" s="41"/>
      <c r="QIR293" s="41"/>
      <c r="QIS293" s="41"/>
      <c r="QIT293" s="41"/>
      <c r="QIU293" s="41"/>
      <c r="QIV293" s="41"/>
      <c r="QIW293" s="41"/>
      <c r="QIX293" s="41"/>
      <c r="QIY293" s="41"/>
      <c r="QIZ293" s="41"/>
      <c r="QJA293" s="41"/>
      <c r="QJB293" s="41"/>
      <c r="QJC293" s="41"/>
      <c r="QJD293" s="41"/>
      <c r="QJE293" s="41"/>
      <c r="QJF293" s="41"/>
      <c r="QJG293" s="41"/>
      <c r="QJH293" s="41"/>
      <c r="QJI293" s="41"/>
      <c r="QJJ293" s="41"/>
      <c r="QJK293" s="41"/>
      <c r="QJL293" s="41"/>
      <c r="QJM293" s="41"/>
      <c r="QJN293" s="41"/>
      <c r="QJO293" s="41"/>
      <c r="QJP293" s="41"/>
      <c r="QJQ293" s="41"/>
      <c r="QJR293" s="41"/>
      <c r="QJS293" s="41"/>
      <c r="QJT293" s="41"/>
      <c r="QJU293" s="41"/>
      <c r="QJV293" s="41"/>
      <c r="QJW293" s="41"/>
      <c r="QJX293" s="41"/>
      <c r="QJY293" s="41"/>
      <c r="QJZ293" s="41"/>
      <c r="QKA293" s="41"/>
      <c r="QKB293" s="41"/>
      <c r="QKC293" s="41"/>
      <c r="QKD293" s="41"/>
      <c r="QKE293" s="41"/>
      <c r="QKF293" s="41"/>
      <c r="QKG293" s="41"/>
      <c r="QKH293" s="41"/>
      <c r="QKI293" s="41"/>
      <c r="QKJ293" s="41"/>
      <c r="QKK293" s="41"/>
      <c r="QKL293" s="41"/>
      <c r="QKM293" s="41"/>
      <c r="QKN293" s="41"/>
      <c r="QKO293" s="41"/>
      <c r="QKP293" s="41"/>
      <c r="QKQ293" s="41"/>
      <c r="QKR293" s="41"/>
      <c r="QKS293" s="41"/>
      <c r="QKT293" s="41"/>
      <c r="QKU293" s="41"/>
      <c r="QKV293" s="41"/>
      <c r="QKW293" s="41"/>
      <c r="QKX293" s="41"/>
      <c r="QKY293" s="41"/>
      <c r="QKZ293" s="41"/>
      <c r="QLA293" s="41"/>
      <c r="QLB293" s="41"/>
      <c r="QLC293" s="41"/>
      <c r="QLD293" s="41"/>
      <c r="QLE293" s="41"/>
      <c r="QLF293" s="41"/>
      <c r="QLG293" s="41"/>
      <c r="QLH293" s="41"/>
      <c r="QLI293" s="41"/>
      <c r="QLJ293" s="41"/>
      <c r="QLK293" s="41"/>
      <c r="QLL293" s="41"/>
      <c r="QLM293" s="41"/>
      <c r="QLN293" s="41"/>
      <c r="QLO293" s="41"/>
      <c r="QLP293" s="41"/>
      <c r="QLQ293" s="41"/>
      <c r="QLR293" s="41"/>
      <c r="QLS293" s="41"/>
      <c r="QLT293" s="41"/>
      <c r="QLU293" s="41"/>
      <c r="QLV293" s="41"/>
      <c r="QLW293" s="41"/>
      <c r="QLX293" s="41"/>
      <c r="QLY293" s="41"/>
      <c r="QLZ293" s="41"/>
      <c r="QMA293" s="41"/>
      <c r="QMB293" s="41"/>
      <c r="QMC293" s="41"/>
      <c r="QMD293" s="41"/>
      <c r="QME293" s="41"/>
      <c r="QMF293" s="41"/>
      <c r="QMG293" s="41"/>
      <c r="QMH293" s="41"/>
      <c r="QMI293" s="41"/>
      <c r="QMJ293" s="41"/>
      <c r="QMK293" s="41"/>
      <c r="QML293" s="41"/>
      <c r="QMM293" s="41"/>
      <c r="QMN293" s="41"/>
      <c r="QMO293" s="41"/>
      <c r="QMP293" s="41"/>
      <c r="QMQ293" s="41"/>
      <c r="QMR293" s="41"/>
      <c r="QMS293" s="41"/>
      <c r="QMT293" s="41"/>
      <c r="QMU293" s="41"/>
      <c r="QMV293" s="41"/>
      <c r="QMW293" s="41"/>
      <c r="QMX293" s="41"/>
      <c r="QMY293" s="41"/>
      <c r="QMZ293" s="41"/>
      <c r="QNA293" s="41"/>
      <c r="QNB293" s="41"/>
      <c r="QNC293" s="41"/>
      <c r="QND293" s="41"/>
      <c r="QNE293" s="41"/>
      <c r="QNF293" s="41"/>
      <c r="QNG293" s="41"/>
      <c r="QNH293" s="41"/>
      <c r="QNI293" s="42"/>
      <c r="QNJ293" s="41"/>
      <c r="QNK293" s="41"/>
      <c r="QNL293" s="41"/>
      <c r="QNM293" s="41"/>
      <c r="QNN293" s="41"/>
      <c r="QNO293" s="41"/>
      <c r="QNP293" s="41"/>
      <c r="QNQ293" s="41"/>
      <c r="QNR293" s="41"/>
      <c r="QNS293" s="41"/>
      <c r="QNT293" s="41"/>
      <c r="QNU293" s="41"/>
      <c r="QNV293" s="41"/>
      <c r="QNW293" s="41"/>
      <c r="QNX293" s="41"/>
      <c r="QNY293" s="41"/>
      <c r="QNZ293" s="41"/>
      <c r="QOA293" s="41"/>
      <c r="QOB293" s="41"/>
      <c r="QOC293" s="41"/>
      <c r="QOD293" s="41"/>
      <c r="QOE293" s="41"/>
      <c r="QOF293" s="41"/>
      <c r="QOG293" s="41"/>
      <c r="QOH293" s="41"/>
      <c r="QOI293" s="41"/>
      <c r="QOJ293" s="41"/>
      <c r="QOK293" s="41"/>
      <c r="QOL293" s="41"/>
      <c r="QOM293" s="41"/>
      <c r="QON293" s="41"/>
      <c r="QOO293" s="41"/>
      <c r="QOP293" s="41"/>
      <c r="QOQ293" s="41"/>
      <c r="QOR293" s="41"/>
      <c r="QOS293" s="41"/>
      <c r="QOT293" s="41"/>
      <c r="QOU293" s="41"/>
      <c r="QOV293" s="41"/>
      <c r="QOW293" s="41"/>
      <c r="QOX293" s="41"/>
      <c r="QOY293" s="41"/>
      <c r="QOZ293" s="41"/>
      <c r="QPA293" s="41"/>
      <c r="QPB293" s="41"/>
      <c r="QPC293" s="41"/>
      <c r="QPD293" s="41"/>
      <c r="QPE293" s="41"/>
      <c r="QPF293" s="41"/>
      <c r="QPG293" s="41"/>
      <c r="QPH293" s="41"/>
      <c r="QPI293" s="41"/>
      <c r="QPJ293" s="41"/>
      <c r="QPK293" s="41"/>
      <c r="QPL293" s="41"/>
      <c r="QPM293" s="41"/>
      <c r="QPN293" s="41"/>
      <c r="QPO293" s="41"/>
      <c r="QPP293" s="41"/>
      <c r="QPQ293" s="41"/>
      <c r="QPR293" s="41"/>
      <c r="QPS293" s="41"/>
      <c r="QPT293" s="41"/>
      <c r="QPU293" s="41"/>
      <c r="QPV293" s="41"/>
      <c r="QPW293" s="41"/>
      <c r="QPX293" s="41"/>
      <c r="QPY293" s="41"/>
      <c r="QPZ293" s="41"/>
      <c r="QQA293" s="41"/>
      <c r="QQB293" s="41"/>
      <c r="QQC293" s="41"/>
      <c r="QQD293" s="41"/>
      <c r="QQE293" s="41"/>
      <c r="QQF293" s="41"/>
      <c r="QQG293" s="41"/>
      <c r="QQH293" s="41"/>
      <c r="QQI293" s="41"/>
      <c r="QQJ293" s="41"/>
      <c r="QQK293" s="41"/>
      <c r="QQL293" s="41"/>
      <c r="QQM293" s="41"/>
      <c r="QQN293" s="41"/>
      <c r="QQO293" s="41"/>
      <c r="QQP293" s="41"/>
      <c r="QQQ293" s="41"/>
      <c r="QQR293" s="41"/>
      <c r="QQS293" s="41"/>
      <c r="QQT293" s="41"/>
      <c r="QQU293" s="41"/>
      <c r="QQV293" s="41"/>
      <c r="QQW293" s="41"/>
      <c r="QQX293" s="41"/>
      <c r="QQY293" s="41"/>
      <c r="QQZ293" s="41"/>
      <c r="QRA293" s="41"/>
      <c r="QRB293" s="41"/>
      <c r="QRC293" s="41"/>
      <c r="QRD293" s="41"/>
      <c r="QRE293" s="41"/>
      <c r="QRF293" s="41"/>
      <c r="QRG293" s="41"/>
      <c r="QRH293" s="41"/>
      <c r="QRI293" s="41"/>
      <c r="QRJ293" s="41"/>
      <c r="QRK293" s="41"/>
      <c r="QRL293" s="41"/>
      <c r="QRM293" s="41"/>
      <c r="QRN293" s="41"/>
      <c r="QRO293" s="41"/>
      <c r="QRP293" s="41"/>
      <c r="QRQ293" s="41"/>
      <c r="QRR293" s="41"/>
      <c r="QRS293" s="41"/>
      <c r="QRT293" s="41"/>
      <c r="QRU293" s="41"/>
      <c r="QRV293" s="41"/>
      <c r="QRW293" s="41"/>
      <c r="QRX293" s="41"/>
      <c r="QRY293" s="41"/>
      <c r="QRZ293" s="41"/>
      <c r="QSA293" s="41"/>
      <c r="QSB293" s="41"/>
      <c r="QSC293" s="41"/>
      <c r="QSD293" s="41"/>
      <c r="QSE293" s="41"/>
      <c r="QSF293" s="41"/>
      <c r="QSG293" s="41"/>
      <c r="QSH293" s="41"/>
      <c r="QSI293" s="41"/>
      <c r="QSJ293" s="41"/>
      <c r="QSK293" s="41"/>
      <c r="QSL293" s="41"/>
      <c r="QSM293" s="41"/>
      <c r="QSN293" s="41"/>
      <c r="QSO293" s="41"/>
      <c r="QSP293" s="41"/>
      <c r="QSQ293" s="41"/>
      <c r="QSR293" s="41"/>
      <c r="QSS293" s="41"/>
      <c r="QST293" s="41"/>
      <c r="QSU293" s="41"/>
      <c r="QSV293" s="41"/>
      <c r="QSW293" s="41"/>
      <c r="QSX293" s="41"/>
      <c r="QSY293" s="41"/>
      <c r="QSZ293" s="42"/>
      <c r="QTA293" s="41"/>
      <c r="QTB293" s="41"/>
      <c r="QTC293" s="41"/>
      <c r="QTD293" s="41"/>
      <c r="QTE293" s="41"/>
      <c r="QTF293" s="41"/>
      <c r="QTG293" s="41"/>
      <c r="QTH293" s="41"/>
      <c r="QTI293" s="41"/>
      <c r="QTJ293" s="41"/>
      <c r="QTK293" s="41"/>
      <c r="QTL293" s="41"/>
      <c r="QTM293" s="41"/>
      <c r="QTN293" s="41"/>
      <c r="QTO293" s="41"/>
      <c r="QTP293" s="41"/>
      <c r="QTQ293" s="41"/>
      <c r="QTR293" s="41"/>
      <c r="QTS293" s="41"/>
      <c r="QTT293" s="41"/>
      <c r="QTU293" s="41"/>
      <c r="QTV293" s="41"/>
      <c r="QTW293" s="41"/>
      <c r="QTX293" s="41"/>
      <c r="QTY293" s="41"/>
      <c r="QTZ293" s="41"/>
      <c r="QUA293" s="41"/>
      <c r="QUB293" s="41"/>
      <c r="QUC293" s="41"/>
      <c r="QUD293" s="41"/>
      <c r="QUE293" s="41"/>
      <c r="QUF293" s="41"/>
      <c r="QUG293" s="41"/>
      <c r="QUH293" s="41"/>
      <c r="QUI293" s="41"/>
      <c r="QUJ293" s="41"/>
      <c r="QUK293" s="41"/>
      <c r="QUL293" s="41"/>
      <c r="QUM293" s="41"/>
      <c r="QUN293" s="41"/>
      <c r="QUO293" s="41"/>
      <c r="QUP293" s="41"/>
      <c r="QUQ293" s="41"/>
      <c r="QUR293" s="41"/>
      <c r="QUS293" s="41"/>
      <c r="QUT293" s="41"/>
      <c r="QUU293" s="41"/>
      <c r="QUV293" s="41"/>
      <c r="QUW293" s="41"/>
      <c r="QUX293" s="41"/>
      <c r="QUY293" s="41"/>
      <c r="QUZ293" s="41"/>
      <c r="QVA293" s="41"/>
      <c r="QVB293" s="41"/>
      <c r="QVC293" s="41"/>
      <c r="QVD293" s="41"/>
      <c r="QVE293" s="41"/>
      <c r="QVF293" s="41"/>
      <c r="QVG293" s="41"/>
      <c r="QVH293" s="41"/>
      <c r="QVI293" s="41"/>
      <c r="QVJ293" s="41"/>
      <c r="QVK293" s="41"/>
      <c r="QVL293" s="41"/>
      <c r="QVM293" s="41"/>
      <c r="QVN293" s="41"/>
      <c r="QVO293" s="41"/>
      <c r="QVP293" s="41"/>
      <c r="QVQ293" s="41"/>
      <c r="QVR293" s="41"/>
      <c r="QVS293" s="41"/>
      <c r="QVT293" s="41"/>
      <c r="QVU293" s="41"/>
      <c r="QVV293" s="41"/>
      <c r="QVW293" s="41"/>
      <c r="QVX293" s="41"/>
      <c r="QVY293" s="41"/>
      <c r="QVZ293" s="41"/>
      <c r="QWA293" s="41"/>
      <c r="QWB293" s="41"/>
      <c r="QWC293" s="41"/>
      <c r="QWD293" s="41"/>
      <c r="QWE293" s="41"/>
      <c r="QWF293" s="41"/>
      <c r="QWG293" s="41"/>
      <c r="QWH293" s="41"/>
      <c r="QWI293" s="41"/>
      <c r="QWJ293" s="41"/>
      <c r="QWK293" s="41"/>
      <c r="QWL293" s="41"/>
      <c r="QWM293" s="41"/>
      <c r="QWN293" s="41"/>
      <c r="QWO293" s="41"/>
      <c r="QWP293" s="41"/>
      <c r="QWQ293" s="41"/>
      <c r="QWR293" s="41"/>
      <c r="QWS293" s="41"/>
      <c r="QWT293" s="41"/>
      <c r="QWU293" s="41"/>
      <c r="QWV293" s="41"/>
      <c r="QWW293" s="41"/>
      <c r="QWX293" s="41"/>
      <c r="QWY293" s="41"/>
      <c r="QWZ293" s="41"/>
      <c r="QXA293" s="41"/>
      <c r="QXB293" s="41"/>
      <c r="QXC293" s="41"/>
      <c r="QXD293" s="41"/>
      <c r="QXE293" s="41"/>
      <c r="QXF293" s="41"/>
      <c r="QXG293" s="41"/>
      <c r="QXH293" s="41"/>
      <c r="QXI293" s="41"/>
      <c r="QXJ293" s="41"/>
      <c r="QXK293" s="41"/>
      <c r="QXL293" s="41"/>
      <c r="QXM293" s="41"/>
      <c r="QXN293" s="41"/>
      <c r="QXO293" s="41"/>
      <c r="QXP293" s="41"/>
      <c r="QXQ293" s="41"/>
      <c r="QXR293" s="41"/>
      <c r="QXS293" s="41"/>
      <c r="QXT293" s="41"/>
      <c r="QXU293" s="41"/>
      <c r="QXV293" s="41"/>
      <c r="QXW293" s="41"/>
      <c r="QXX293" s="41"/>
      <c r="QXY293" s="41"/>
      <c r="QXZ293" s="41"/>
      <c r="QYA293" s="41"/>
      <c r="QYB293" s="41"/>
      <c r="QYC293" s="41"/>
      <c r="QYD293" s="41"/>
      <c r="QYE293" s="41"/>
      <c r="QYF293" s="41"/>
      <c r="QYG293" s="41"/>
      <c r="QYH293" s="41"/>
      <c r="QYI293" s="41"/>
      <c r="QYJ293" s="41"/>
      <c r="QYK293" s="41"/>
      <c r="QYL293" s="41"/>
      <c r="QYM293" s="41"/>
      <c r="QYN293" s="41"/>
      <c r="QYO293" s="41"/>
      <c r="QYP293" s="41"/>
      <c r="QYQ293" s="42"/>
      <c r="QYR293" s="41"/>
      <c r="QYS293" s="41"/>
      <c r="QYT293" s="41"/>
      <c r="QYU293" s="41"/>
      <c r="QYV293" s="41"/>
      <c r="QYW293" s="41"/>
      <c r="QYX293" s="41"/>
      <c r="QYY293" s="41"/>
      <c r="QYZ293" s="41"/>
      <c r="QZA293" s="41"/>
      <c r="QZB293" s="41"/>
      <c r="QZC293" s="41"/>
      <c r="QZD293" s="41"/>
      <c r="QZE293" s="41"/>
      <c r="QZF293" s="41"/>
      <c r="QZG293" s="41"/>
      <c r="QZH293" s="41"/>
      <c r="QZI293" s="41"/>
      <c r="QZJ293" s="41"/>
      <c r="QZK293" s="41"/>
      <c r="QZL293" s="41"/>
      <c r="QZM293" s="41"/>
      <c r="QZN293" s="41"/>
      <c r="QZO293" s="41"/>
      <c r="QZP293" s="41"/>
      <c r="QZQ293" s="41"/>
      <c r="QZR293" s="41"/>
      <c r="QZS293" s="41"/>
      <c r="QZT293" s="41"/>
      <c r="QZU293" s="41"/>
      <c r="QZV293" s="41"/>
      <c r="QZW293" s="41"/>
      <c r="QZX293" s="41"/>
      <c r="QZY293" s="41"/>
      <c r="QZZ293" s="41"/>
      <c r="RAA293" s="41"/>
      <c r="RAB293" s="41"/>
      <c r="RAC293" s="41"/>
      <c r="RAD293" s="41"/>
      <c r="RAE293" s="41"/>
      <c r="RAF293" s="41"/>
      <c r="RAG293" s="41"/>
      <c r="RAH293" s="41"/>
      <c r="RAI293" s="41"/>
      <c r="RAJ293" s="41"/>
      <c r="RAK293" s="41"/>
      <c r="RAL293" s="41"/>
      <c r="RAM293" s="41"/>
      <c r="RAN293" s="41"/>
      <c r="RAO293" s="41"/>
      <c r="RAP293" s="41"/>
      <c r="RAQ293" s="41"/>
      <c r="RAR293" s="41"/>
      <c r="RAS293" s="41"/>
      <c r="RAT293" s="41"/>
      <c r="RAU293" s="41"/>
      <c r="RAV293" s="41"/>
      <c r="RAW293" s="41"/>
      <c r="RAX293" s="41"/>
      <c r="RAY293" s="41"/>
      <c r="RAZ293" s="41"/>
      <c r="RBA293" s="41"/>
      <c r="RBB293" s="41"/>
      <c r="RBC293" s="41"/>
      <c r="RBD293" s="41"/>
      <c r="RBE293" s="41"/>
      <c r="RBF293" s="41"/>
      <c r="RBG293" s="41"/>
      <c r="RBH293" s="41"/>
      <c r="RBI293" s="41"/>
      <c r="RBJ293" s="41"/>
      <c r="RBK293" s="41"/>
      <c r="RBL293" s="41"/>
      <c r="RBM293" s="41"/>
      <c r="RBN293" s="41"/>
      <c r="RBO293" s="41"/>
      <c r="RBP293" s="41"/>
      <c r="RBQ293" s="41"/>
      <c r="RBR293" s="41"/>
      <c r="RBS293" s="41"/>
      <c r="RBT293" s="41"/>
      <c r="RBU293" s="41"/>
      <c r="RBV293" s="41"/>
      <c r="RBW293" s="41"/>
      <c r="RBX293" s="41"/>
      <c r="RBY293" s="41"/>
      <c r="RBZ293" s="41"/>
      <c r="RCA293" s="41"/>
      <c r="RCB293" s="41"/>
      <c r="RCC293" s="41"/>
      <c r="RCD293" s="41"/>
      <c r="RCE293" s="41"/>
      <c r="RCF293" s="41"/>
      <c r="RCG293" s="41"/>
      <c r="RCH293" s="41"/>
      <c r="RCI293" s="41"/>
      <c r="RCJ293" s="41"/>
      <c r="RCK293" s="41"/>
      <c r="RCL293" s="41"/>
      <c r="RCM293" s="41"/>
      <c r="RCN293" s="41"/>
      <c r="RCO293" s="41"/>
      <c r="RCP293" s="41"/>
      <c r="RCQ293" s="41"/>
      <c r="RCR293" s="41"/>
      <c r="RCS293" s="41"/>
      <c r="RCT293" s="41"/>
      <c r="RCU293" s="41"/>
      <c r="RCV293" s="41"/>
      <c r="RCW293" s="41"/>
      <c r="RCX293" s="41"/>
      <c r="RCY293" s="41"/>
      <c r="RCZ293" s="41"/>
      <c r="RDA293" s="41"/>
      <c r="RDB293" s="41"/>
      <c r="RDC293" s="41"/>
      <c r="RDD293" s="41"/>
      <c r="RDE293" s="41"/>
      <c r="RDF293" s="41"/>
      <c r="RDG293" s="41"/>
      <c r="RDH293" s="41"/>
      <c r="RDI293" s="41"/>
      <c r="RDJ293" s="41"/>
      <c r="RDK293" s="41"/>
      <c r="RDL293" s="41"/>
      <c r="RDM293" s="41"/>
      <c r="RDN293" s="41"/>
      <c r="RDO293" s="41"/>
      <c r="RDP293" s="41"/>
      <c r="RDQ293" s="41"/>
      <c r="RDR293" s="41"/>
      <c r="RDS293" s="41"/>
      <c r="RDT293" s="41"/>
      <c r="RDU293" s="41"/>
      <c r="RDV293" s="41"/>
      <c r="RDW293" s="41"/>
      <c r="RDX293" s="41"/>
      <c r="RDY293" s="41"/>
      <c r="RDZ293" s="41"/>
      <c r="REA293" s="41"/>
      <c r="REB293" s="41"/>
      <c r="REC293" s="41"/>
      <c r="RED293" s="41"/>
      <c r="REE293" s="41"/>
      <c r="REF293" s="41"/>
      <c r="REG293" s="41"/>
      <c r="REH293" s="42"/>
      <c r="REI293" s="41"/>
      <c r="REJ293" s="41"/>
      <c r="REK293" s="41"/>
      <c r="REL293" s="41"/>
      <c r="REM293" s="41"/>
      <c r="REN293" s="41"/>
      <c r="REO293" s="41"/>
      <c r="REP293" s="41"/>
      <c r="REQ293" s="41"/>
      <c r="RER293" s="41"/>
      <c r="RES293" s="41"/>
      <c r="RET293" s="41"/>
      <c r="REU293" s="41"/>
      <c r="REV293" s="41"/>
      <c r="REW293" s="41"/>
      <c r="REX293" s="41"/>
      <c r="REY293" s="41"/>
      <c r="REZ293" s="41"/>
      <c r="RFA293" s="41"/>
      <c r="RFB293" s="41"/>
      <c r="RFC293" s="41"/>
      <c r="RFD293" s="41"/>
      <c r="RFE293" s="41"/>
      <c r="RFF293" s="41"/>
      <c r="RFG293" s="41"/>
      <c r="RFH293" s="41"/>
      <c r="RFI293" s="41"/>
      <c r="RFJ293" s="41"/>
      <c r="RFK293" s="41"/>
      <c r="RFL293" s="41"/>
      <c r="RFM293" s="41"/>
      <c r="RFN293" s="41"/>
      <c r="RFO293" s="41"/>
      <c r="RFP293" s="41"/>
      <c r="RFQ293" s="41"/>
      <c r="RFR293" s="41"/>
      <c r="RFS293" s="41"/>
      <c r="RFT293" s="41"/>
      <c r="RFU293" s="41"/>
      <c r="RFV293" s="41"/>
      <c r="RFW293" s="41"/>
      <c r="RFX293" s="41"/>
      <c r="RFY293" s="41"/>
      <c r="RFZ293" s="41"/>
      <c r="RGA293" s="41"/>
      <c r="RGB293" s="41"/>
      <c r="RGC293" s="41"/>
      <c r="RGD293" s="41"/>
      <c r="RGE293" s="41"/>
      <c r="RGF293" s="41"/>
      <c r="RGG293" s="41"/>
      <c r="RGH293" s="41"/>
      <c r="RGI293" s="41"/>
      <c r="RGJ293" s="41"/>
      <c r="RGK293" s="41"/>
      <c r="RGL293" s="41"/>
      <c r="RGM293" s="41"/>
      <c r="RGN293" s="41"/>
      <c r="RGO293" s="41"/>
      <c r="RGP293" s="41"/>
      <c r="RGQ293" s="41"/>
      <c r="RGR293" s="41"/>
      <c r="RGS293" s="41"/>
      <c r="RGT293" s="41"/>
      <c r="RGU293" s="41"/>
      <c r="RGV293" s="41"/>
      <c r="RGW293" s="41"/>
      <c r="RGX293" s="41"/>
      <c r="RGY293" s="41"/>
      <c r="RGZ293" s="41"/>
      <c r="RHA293" s="41"/>
      <c r="RHB293" s="41"/>
      <c r="RHC293" s="41"/>
      <c r="RHD293" s="41"/>
      <c r="RHE293" s="41"/>
      <c r="RHF293" s="41"/>
      <c r="RHG293" s="41"/>
      <c r="RHH293" s="41"/>
      <c r="RHI293" s="41"/>
      <c r="RHJ293" s="41"/>
      <c r="RHK293" s="41"/>
      <c r="RHL293" s="41"/>
      <c r="RHM293" s="41"/>
      <c r="RHN293" s="41"/>
      <c r="RHO293" s="41"/>
      <c r="RHP293" s="41"/>
      <c r="RHQ293" s="41"/>
      <c r="RHR293" s="41"/>
      <c r="RHS293" s="41"/>
      <c r="RHT293" s="41"/>
      <c r="RHU293" s="41"/>
      <c r="RHV293" s="41"/>
      <c r="RHW293" s="41"/>
      <c r="RHX293" s="41"/>
      <c r="RHY293" s="41"/>
      <c r="RHZ293" s="41"/>
      <c r="RIA293" s="41"/>
      <c r="RIB293" s="41"/>
      <c r="RIC293" s="41"/>
      <c r="RID293" s="41"/>
      <c r="RIE293" s="41"/>
      <c r="RIF293" s="41"/>
      <c r="RIG293" s="41"/>
      <c r="RIH293" s="41"/>
      <c r="RII293" s="41"/>
      <c r="RIJ293" s="41"/>
      <c r="RIK293" s="41"/>
      <c r="RIL293" s="41"/>
      <c r="RIM293" s="41"/>
      <c r="RIN293" s="41"/>
      <c r="RIO293" s="41"/>
      <c r="RIP293" s="41"/>
      <c r="RIQ293" s="41"/>
      <c r="RIR293" s="41"/>
      <c r="RIS293" s="41"/>
      <c r="RIT293" s="41"/>
      <c r="RIU293" s="41"/>
      <c r="RIV293" s="41"/>
      <c r="RIW293" s="41"/>
      <c r="RIX293" s="41"/>
      <c r="RIY293" s="41"/>
      <c r="RIZ293" s="41"/>
      <c r="RJA293" s="41"/>
      <c r="RJB293" s="41"/>
      <c r="RJC293" s="41"/>
      <c r="RJD293" s="41"/>
      <c r="RJE293" s="41"/>
      <c r="RJF293" s="41"/>
      <c r="RJG293" s="41"/>
      <c r="RJH293" s="41"/>
      <c r="RJI293" s="41"/>
      <c r="RJJ293" s="41"/>
      <c r="RJK293" s="41"/>
      <c r="RJL293" s="41"/>
      <c r="RJM293" s="41"/>
      <c r="RJN293" s="41"/>
      <c r="RJO293" s="41"/>
      <c r="RJP293" s="41"/>
      <c r="RJQ293" s="41"/>
      <c r="RJR293" s="41"/>
      <c r="RJS293" s="41"/>
      <c r="RJT293" s="41"/>
      <c r="RJU293" s="41"/>
      <c r="RJV293" s="41"/>
      <c r="RJW293" s="41"/>
      <c r="RJX293" s="41"/>
      <c r="RJY293" s="42"/>
      <c r="RJZ293" s="41"/>
      <c r="RKA293" s="41"/>
      <c r="RKB293" s="41"/>
      <c r="RKC293" s="41"/>
      <c r="RKD293" s="41"/>
      <c r="RKE293" s="41"/>
      <c r="RKF293" s="41"/>
      <c r="RKG293" s="41"/>
      <c r="RKH293" s="41"/>
      <c r="RKI293" s="41"/>
      <c r="RKJ293" s="41"/>
      <c r="RKK293" s="41"/>
      <c r="RKL293" s="41"/>
      <c r="RKM293" s="41"/>
      <c r="RKN293" s="41"/>
      <c r="RKO293" s="41"/>
      <c r="RKP293" s="41"/>
      <c r="RKQ293" s="41"/>
      <c r="RKR293" s="41"/>
      <c r="RKS293" s="41"/>
      <c r="RKT293" s="41"/>
      <c r="RKU293" s="41"/>
      <c r="RKV293" s="41"/>
      <c r="RKW293" s="41"/>
      <c r="RKX293" s="41"/>
      <c r="RKY293" s="41"/>
      <c r="RKZ293" s="41"/>
      <c r="RLA293" s="41"/>
      <c r="RLB293" s="41"/>
      <c r="RLC293" s="41"/>
      <c r="RLD293" s="41"/>
      <c r="RLE293" s="41"/>
      <c r="RLF293" s="41"/>
      <c r="RLG293" s="41"/>
      <c r="RLH293" s="41"/>
      <c r="RLI293" s="41"/>
      <c r="RLJ293" s="41"/>
      <c r="RLK293" s="41"/>
      <c r="RLL293" s="41"/>
      <c r="RLM293" s="41"/>
      <c r="RLN293" s="41"/>
      <c r="RLO293" s="41"/>
      <c r="RLP293" s="41"/>
      <c r="RLQ293" s="41"/>
      <c r="RLR293" s="41"/>
      <c r="RLS293" s="41"/>
      <c r="RLT293" s="41"/>
      <c r="RLU293" s="41"/>
      <c r="RLV293" s="41"/>
      <c r="RLW293" s="41"/>
      <c r="RLX293" s="41"/>
      <c r="RLY293" s="41"/>
      <c r="RLZ293" s="41"/>
      <c r="RMA293" s="41"/>
      <c r="RMB293" s="41"/>
      <c r="RMC293" s="41"/>
      <c r="RMD293" s="41"/>
      <c r="RME293" s="41"/>
      <c r="RMF293" s="41"/>
      <c r="RMG293" s="41"/>
      <c r="RMH293" s="41"/>
      <c r="RMI293" s="41"/>
      <c r="RMJ293" s="41"/>
      <c r="RMK293" s="41"/>
      <c r="RML293" s="41"/>
      <c r="RMM293" s="41"/>
      <c r="RMN293" s="41"/>
      <c r="RMO293" s="41"/>
      <c r="RMP293" s="41"/>
      <c r="RMQ293" s="41"/>
      <c r="RMR293" s="41"/>
      <c r="RMS293" s="41"/>
      <c r="RMT293" s="41"/>
      <c r="RMU293" s="41"/>
      <c r="RMV293" s="41"/>
      <c r="RMW293" s="41"/>
      <c r="RMX293" s="41"/>
      <c r="RMY293" s="41"/>
      <c r="RMZ293" s="41"/>
      <c r="RNA293" s="41"/>
      <c r="RNB293" s="41"/>
      <c r="RNC293" s="41"/>
      <c r="RND293" s="41"/>
      <c r="RNE293" s="41"/>
      <c r="RNF293" s="41"/>
      <c r="RNG293" s="41"/>
      <c r="RNH293" s="41"/>
      <c r="RNI293" s="41"/>
      <c r="RNJ293" s="41"/>
      <c r="RNK293" s="41"/>
      <c r="RNL293" s="41"/>
      <c r="RNM293" s="41"/>
      <c r="RNN293" s="41"/>
      <c r="RNO293" s="41"/>
      <c r="RNP293" s="41"/>
      <c r="RNQ293" s="41"/>
      <c r="RNR293" s="41"/>
      <c r="RNS293" s="41"/>
      <c r="RNT293" s="41"/>
      <c r="RNU293" s="41"/>
      <c r="RNV293" s="41"/>
      <c r="RNW293" s="41"/>
      <c r="RNX293" s="41"/>
      <c r="RNY293" s="41"/>
      <c r="RNZ293" s="41"/>
      <c r="ROA293" s="41"/>
      <c r="ROB293" s="41"/>
      <c r="ROC293" s="41"/>
      <c r="ROD293" s="41"/>
      <c r="ROE293" s="41"/>
      <c r="ROF293" s="41"/>
      <c r="ROG293" s="41"/>
      <c r="ROH293" s="41"/>
      <c r="ROI293" s="41"/>
      <c r="ROJ293" s="41"/>
      <c r="ROK293" s="41"/>
      <c r="ROL293" s="41"/>
      <c r="ROM293" s="41"/>
      <c r="RON293" s="41"/>
      <c r="ROO293" s="41"/>
      <c r="ROP293" s="41"/>
      <c r="ROQ293" s="41"/>
      <c r="ROR293" s="41"/>
      <c r="ROS293" s="41"/>
      <c r="ROT293" s="41"/>
      <c r="ROU293" s="41"/>
      <c r="ROV293" s="41"/>
      <c r="ROW293" s="41"/>
      <c r="ROX293" s="41"/>
      <c r="ROY293" s="41"/>
      <c r="ROZ293" s="41"/>
      <c r="RPA293" s="41"/>
      <c r="RPB293" s="41"/>
      <c r="RPC293" s="41"/>
      <c r="RPD293" s="41"/>
      <c r="RPE293" s="41"/>
      <c r="RPF293" s="41"/>
      <c r="RPG293" s="41"/>
      <c r="RPH293" s="41"/>
      <c r="RPI293" s="41"/>
      <c r="RPJ293" s="41"/>
      <c r="RPK293" s="41"/>
      <c r="RPL293" s="41"/>
      <c r="RPM293" s="41"/>
      <c r="RPN293" s="41"/>
      <c r="RPO293" s="41"/>
      <c r="RPP293" s="42"/>
      <c r="RPQ293" s="41"/>
      <c r="RPR293" s="41"/>
      <c r="RPS293" s="41"/>
      <c r="RPT293" s="41"/>
      <c r="RPU293" s="41"/>
      <c r="RPV293" s="41"/>
      <c r="RPW293" s="41"/>
      <c r="RPX293" s="41"/>
      <c r="RPY293" s="41"/>
      <c r="RPZ293" s="41"/>
      <c r="RQA293" s="41"/>
      <c r="RQB293" s="41"/>
      <c r="RQC293" s="41"/>
      <c r="RQD293" s="41"/>
      <c r="RQE293" s="41"/>
      <c r="RQF293" s="41"/>
      <c r="RQG293" s="41"/>
      <c r="RQH293" s="41"/>
      <c r="RQI293" s="41"/>
      <c r="RQJ293" s="41"/>
      <c r="RQK293" s="41"/>
      <c r="RQL293" s="41"/>
      <c r="RQM293" s="41"/>
      <c r="RQN293" s="41"/>
      <c r="RQO293" s="41"/>
      <c r="RQP293" s="41"/>
      <c r="RQQ293" s="41"/>
      <c r="RQR293" s="41"/>
      <c r="RQS293" s="41"/>
      <c r="RQT293" s="41"/>
      <c r="RQU293" s="41"/>
      <c r="RQV293" s="41"/>
      <c r="RQW293" s="41"/>
      <c r="RQX293" s="41"/>
      <c r="RQY293" s="41"/>
      <c r="RQZ293" s="41"/>
      <c r="RRA293" s="41"/>
      <c r="RRB293" s="41"/>
      <c r="RRC293" s="41"/>
      <c r="RRD293" s="41"/>
      <c r="RRE293" s="41"/>
      <c r="RRF293" s="41"/>
      <c r="RRG293" s="41"/>
      <c r="RRH293" s="41"/>
      <c r="RRI293" s="41"/>
      <c r="RRJ293" s="41"/>
      <c r="RRK293" s="41"/>
      <c r="RRL293" s="41"/>
      <c r="RRM293" s="41"/>
      <c r="RRN293" s="41"/>
      <c r="RRO293" s="41"/>
      <c r="RRP293" s="41"/>
      <c r="RRQ293" s="41"/>
      <c r="RRR293" s="41"/>
      <c r="RRS293" s="41"/>
      <c r="RRT293" s="41"/>
      <c r="RRU293" s="41"/>
      <c r="RRV293" s="41"/>
      <c r="RRW293" s="41"/>
      <c r="RRX293" s="41"/>
      <c r="RRY293" s="41"/>
      <c r="RRZ293" s="41"/>
      <c r="RSA293" s="41"/>
      <c r="RSB293" s="41"/>
      <c r="RSC293" s="41"/>
      <c r="RSD293" s="41"/>
      <c r="RSE293" s="41"/>
      <c r="RSF293" s="41"/>
      <c r="RSG293" s="41"/>
      <c r="RSH293" s="41"/>
      <c r="RSI293" s="41"/>
      <c r="RSJ293" s="41"/>
      <c r="RSK293" s="41"/>
      <c r="RSL293" s="41"/>
      <c r="RSM293" s="41"/>
      <c r="RSN293" s="41"/>
      <c r="RSO293" s="41"/>
      <c r="RSP293" s="41"/>
      <c r="RSQ293" s="41"/>
      <c r="RSR293" s="41"/>
      <c r="RSS293" s="41"/>
      <c r="RST293" s="41"/>
      <c r="RSU293" s="41"/>
      <c r="RSV293" s="41"/>
      <c r="RSW293" s="41"/>
      <c r="RSX293" s="41"/>
      <c r="RSY293" s="41"/>
      <c r="RSZ293" s="41"/>
      <c r="RTA293" s="41"/>
      <c r="RTB293" s="41"/>
      <c r="RTC293" s="41"/>
      <c r="RTD293" s="41"/>
      <c r="RTE293" s="41"/>
      <c r="RTF293" s="41"/>
      <c r="RTG293" s="41"/>
      <c r="RTH293" s="41"/>
      <c r="RTI293" s="41"/>
      <c r="RTJ293" s="41"/>
      <c r="RTK293" s="41"/>
      <c r="RTL293" s="41"/>
      <c r="RTM293" s="41"/>
      <c r="RTN293" s="41"/>
      <c r="RTO293" s="41"/>
      <c r="RTP293" s="41"/>
      <c r="RTQ293" s="41"/>
      <c r="RTR293" s="41"/>
      <c r="RTS293" s="41"/>
      <c r="RTT293" s="41"/>
      <c r="RTU293" s="41"/>
      <c r="RTV293" s="41"/>
      <c r="RTW293" s="41"/>
      <c r="RTX293" s="41"/>
      <c r="RTY293" s="41"/>
      <c r="RTZ293" s="41"/>
      <c r="RUA293" s="41"/>
      <c r="RUB293" s="41"/>
      <c r="RUC293" s="41"/>
      <c r="RUD293" s="41"/>
      <c r="RUE293" s="41"/>
      <c r="RUF293" s="41"/>
      <c r="RUG293" s="41"/>
      <c r="RUH293" s="41"/>
      <c r="RUI293" s="41"/>
      <c r="RUJ293" s="41"/>
      <c r="RUK293" s="41"/>
      <c r="RUL293" s="41"/>
      <c r="RUM293" s="41"/>
      <c r="RUN293" s="41"/>
      <c r="RUO293" s="41"/>
      <c r="RUP293" s="41"/>
      <c r="RUQ293" s="41"/>
      <c r="RUR293" s="41"/>
      <c r="RUS293" s="41"/>
      <c r="RUT293" s="41"/>
      <c r="RUU293" s="41"/>
      <c r="RUV293" s="41"/>
      <c r="RUW293" s="41"/>
      <c r="RUX293" s="41"/>
      <c r="RUY293" s="41"/>
      <c r="RUZ293" s="41"/>
      <c r="RVA293" s="41"/>
      <c r="RVB293" s="41"/>
      <c r="RVC293" s="41"/>
      <c r="RVD293" s="41"/>
      <c r="RVE293" s="41"/>
      <c r="RVF293" s="41"/>
      <c r="RVG293" s="42"/>
      <c r="RVH293" s="41"/>
      <c r="RVI293" s="41"/>
      <c r="RVJ293" s="41"/>
      <c r="RVK293" s="41"/>
      <c r="RVL293" s="41"/>
      <c r="RVM293" s="41"/>
      <c r="RVN293" s="41"/>
      <c r="RVO293" s="41"/>
      <c r="RVP293" s="41"/>
      <c r="RVQ293" s="41"/>
      <c r="RVR293" s="41"/>
      <c r="RVS293" s="41"/>
      <c r="RVT293" s="41"/>
      <c r="RVU293" s="41"/>
      <c r="RVV293" s="41"/>
      <c r="RVW293" s="41"/>
      <c r="RVX293" s="41"/>
      <c r="RVY293" s="41"/>
      <c r="RVZ293" s="41"/>
      <c r="RWA293" s="41"/>
      <c r="RWB293" s="41"/>
      <c r="RWC293" s="41"/>
      <c r="RWD293" s="41"/>
      <c r="RWE293" s="41"/>
      <c r="RWF293" s="41"/>
      <c r="RWG293" s="41"/>
      <c r="RWH293" s="41"/>
      <c r="RWI293" s="41"/>
      <c r="RWJ293" s="41"/>
      <c r="RWK293" s="41"/>
      <c r="RWL293" s="41"/>
      <c r="RWM293" s="41"/>
      <c r="RWN293" s="41"/>
      <c r="RWO293" s="41"/>
      <c r="RWP293" s="41"/>
      <c r="RWQ293" s="41"/>
      <c r="RWR293" s="41"/>
      <c r="RWS293" s="41"/>
      <c r="RWT293" s="41"/>
      <c r="RWU293" s="41"/>
      <c r="RWV293" s="41"/>
      <c r="RWW293" s="41"/>
      <c r="RWX293" s="41"/>
      <c r="RWY293" s="41"/>
      <c r="RWZ293" s="41"/>
      <c r="RXA293" s="41"/>
      <c r="RXB293" s="41"/>
      <c r="RXC293" s="41"/>
      <c r="RXD293" s="41"/>
      <c r="RXE293" s="41"/>
      <c r="RXF293" s="41"/>
      <c r="RXG293" s="41"/>
      <c r="RXH293" s="41"/>
      <c r="RXI293" s="41"/>
      <c r="RXJ293" s="41"/>
      <c r="RXK293" s="41"/>
      <c r="RXL293" s="41"/>
      <c r="RXM293" s="41"/>
      <c r="RXN293" s="41"/>
      <c r="RXO293" s="41"/>
      <c r="RXP293" s="41"/>
      <c r="RXQ293" s="41"/>
      <c r="RXR293" s="41"/>
      <c r="RXS293" s="41"/>
      <c r="RXT293" s="41"/>
      <c r="RXU293" s="41"/>
      <c r="RXV293" s="41"/>
      <c r="RXW293" s="41"/>
      <c r="RXX293" s="41"/>
      <c r="RXY293" s="41"/>
      <c r="RXZ293" s="41"/>
      <c r="RYA293" s="41"/>
      <c r="RYB293" s="41"/>
      <c r="RYC293" s="41"/>
      <c r="RYD293" s="41"/>
      <c r="RYE293" s="41"/>
      <c r="RYF293" s="41"/>
      <c r="RYG293" s="41"/>
      <c r="RYH293" s="41"/>
      <c r="RYI293" s="41"/>
      <c r="RYJ293" s="41"/>
      <c r="RYK293" s="41"/>
      <c r="RYL293" s="41"/>
      <c r="RYM293" s="41"/>
      <c r="RYN293" s="41"/>
      <c r="RYO293" s="41"/>
      <c r="RYP293" s="41"/>
      <c r="RYQ293" s="41"/>
      <c r="RYR293" s="41"/>
      <c r="RYS293" s="41"/>
      <c r="RYT293" s="41"/>
      <c r="RYU293" s="41"/>
      <c r="RYV293" s="41"/>
      <c r="RYW293" s="41"/>
      <c r="RYX293" s="41"/>
      <c r="RYY293" s="41"/>
      <c r="RYZ293" s="41"/>
      <c r="RZA293" s="41"/>
      <c r="RZB293" s="41"/>
      <c r="RZC293" s="41"/>
      <c r="RZD293" s="41"/>
      <c r="RZE293" s="41"/>
      <c r="RZF293" s="41"/>
      <c r="RZG293" s="41"/>
      <c r="RZH293" s="41"/>
      <c r="RZI293" s="41"/>
      <c r="RZJ293" s="41"/>
      <c r="RZK293" s="41"/>
      <c r="RZL293" s="41"/>
      <c r="RZM293" s="41"/>
      <c r="RZN293" s="41"/>
      <c r="RZO293" s="41"/>
      <c r="RZP293" s="41"/>
      <c r="RZQ293" s="41"/>
      <c r="RZR293" s="41"/>
      <c r="RZS293" s="41"/>
      <c r="RZT293" s="41"/>
      <c r="RZU293" s="41"/>
      <c r="RZV293" s="41"/>
      <c r="RZW293" s="41"/>
      <c r="RZX293" s="41"/>
      <c r="RZY293" s="41"/>
      <c r="RZZ293" s="41"/>
      <c r="SAA293" s="41"/>
      <c r="SAB293" s="41"/>
      <c r="SAC293" s="41"/>
      <c r="SAD293" s="41"/>
      <c r="SAE293" s="41"/>
      <c r="SAF293" s="41"/>
      <c r="SAG293" s="41"/>
      <c r="SAH293" s="41"/>
      <c r="SAI293" s="41"/>
      <c r="SAJ293" s="41"/>
      <c r="SAK293" s="41"/>
      <c r="SAL293" s="41"/>
      <c r="SAM293" s="41"/>
      <c r="SAN293" s="41"/>
      <c r="SAO293" s="41"/>
      <c r="SAP293" s="41"/>
      <c r="SAQ293" s="41"/>
      <c r="SAR293" s="41"/>
      <c r="SAS293" s="41"/>
      <c r="SAT293" s="41"/>
      <c r="SAU293" s="41"/>
      <c r="SAV293" s="41"/>
      <c r="SAW293" s="41"/>
      <c r="SAX293" s="42"/>
      <c r="SAY293" s="41"/>
      <c r="SAZ293" s="41"/>
      <c r="SBA293" s="41"/>
      <c r="SBB293" s="41"/>
      <c r="SBC293" s="41"/>
      <c r="SBD293" s="41"/>
      <c r="SBE293" s="41"/>
      <c r="SBF293" s="41"/>
      <c r="SBG293" s="41"/>
      <c r="SBH293" s="41"/>
      <c r="SBI293" s="41"/>
      <c r="SBJ293" s="41"/>
      <c r="SBK293" s="41"/>
      <c r="SBL293" s="41"/>
      <c r="SBM293" s="41"/>
      <c r="SBN293" s="41"/>
      <c r="SBO293" s="41"/>
      <c r="SBP293" s="41"/>
      <c r="SBQ293" s="41"/>
      <c r="SBR293" s="41"/>
      <c r="SBS293" s="41"/>
      <c r="SBT293" s="41"/>
      <c r="SBU293" s="41"/>
      <c r="SBV293" s="41"/>
      <c r="SBW293" s="41"/>
      <c r="SBX293" s="41"/>
      <c r="SBY293" s="41"/>
      <c r="SBZ293" s="41"/>
      <c r="SCA293" s="41"/>
      <c r="SCB293" s="41"/>
      <c r="SCC293" s="41"/>
      <c r="SCD293" s="41"/>
      <c r="SCE293" s="41"/>
      <c r="SCF293" s="41"/>
      <c r="SCG293" s="41"/>
      <c r="SCH293" s="41"/>
      <c r="SCI293" s="41"/>
      <c r="SCJ293" s="41"/>
      <c r="SCK293" s="41"/>
      <c r="SCL293" s="41"/>
      <c r="SCM293" s="41"/>
      <c r="SCN293" s="41"/>
      <c r="SCO293" s="41"/>
      <c r="SCP293" s="41"/>
      <c r="SCQ293" s="41"/>
      <c r="SCR293" s="41"/>
      <c r="SCS293" s="41"/>
      <c r="SCT293" s="41"/>
      <c r="SCU293" s="41"/>
      <c r="SCV293" s="41"/>
      <c r="SCW293" s="41"/>
      <c r="SCX293" s="41"/>
      <c r="SCY293" s="41"/>
      <c r="SCZ293" s="41"/>
      <c r="SDA293" s="41"/>
      <c r="SDB293" s="41"/>
      <c r="SDC293" s="41"/>
      <c r="SDD293" s="41"/>
      <c r="SDE293" s="41"/>
      <c r="SDF293" s="41"/>
      <c r="SDG293" s="41"/>
      <c r="SDH293" s="41"/>
      <c r="SDI293" s="41"/>
      <c r="SDJ293" s="41"/>
      <c r="SDK293" s="41"/>
      <c r="SDL293" s="41"/>
      <c r="SDM293" s="41"/>
      <c r="SDN293" s="41"/>
      <c r="SDO293" s="41"/>
      <c r="SDP293" s="41"/>
      <c r="SDQ293" s="41"/>
      <c r="SDR293" s="41"/>
      <c r="SDS293" s="41"/>
      <c r="SDT293" s="41"/>
      <c r="SDU293" s="41"/>
      <c r="SDV293" s="41"/>
      <c r="SDW293" s="41"/>
      <c r="SDX293" s="41"/>
      <c r="SDY293" s="41"/>
      <c r="SDZ293" s="41"/>
      <c r="SEA293" s="41"/>
      <c r="SEB293" s="41"/>
      <c r="SEC293" s="41"/>
      <c r="SED293" s="41"/>
      <c r="SEE293" s="41"/>
      <c r="SEF293" s="41"/>
      <c r="SEG293" s="41"/>
      <c r="SEH293" s="41"/>
      <c r="SEI293" s="41"/>
      <c r="SEJ293" s="41"/>
      <c r="SEK293" s="41"/>
      <c r="SEL293" s="41"/>
      <c r="SEM293" s="41"/>
      <c r="SEN293" s="41"/>
      <c r="SEO293" s="41"/>
      <c r="SEP293" s="41"/>
      <c r="SEQ293" s="41"/>
      <c r="SER293" s="41"/>
      <c r="SES293" s="41"/>
      <c r="SET293" s="41"/>
      <c r="SEU293" s="41"/>
      <c r="SEV293" s="41"/>
      <c r="SEW293" s="41"/>
      <c r="SEX293" s="41"/>
      <c r="SEY293" s="41"/>
      <c r="SEZ293" s="41"/>
      <c r="SFA293" s="41"/>
      <c r="SFB293" s="41"/>
      <c r="SFC293" s="41"/>
      <c r="SFD293" s="41"/>
      <c r="SFE293" s="41"/>
      <c r="SFF293" s="41"/>
      <c r="SFG293" s="41"/>
      <c r="SFH293" s="41"/>
      <c r="SFI293" s="41"/>
      <c r="SFJ293" s="41"/>
      <c r="SFK293" s="41"/>
      <c r="SFL293" s="41"/>
      <c r="SFM293" s="41"/>
      <c r="SFN293" s="41"/>
      <c r="SFO293" s="41"/>
      <c r="SFP293" s="41"/>
      <c r="SFQ293" s="41"/>
      <c r="SFR293" s="41"/>
      <c r="SFS293" s="41"/>
      <c r="SFT293" s="41"/>
      <c r="SFU293" s="41"/>
      <c r="SFV293" s="41"/>
      <c r="SFW293" s="41"/>
      <c r="SFX293" s="41"/>
      <c r="SFY293" s="41"/>
      <c r="SFZ293" s="41"/>
      <c r="SGA293" s="41"/>
      <c r="SGB293" s="41"/>
      <c r="SGC293" s="41"/>
      <c r="SGD293" s="41"/>
      <c r="SGE293" s="41"/>
      <c r="SGF293" s="41"/>
      <c r="SGG293" s="41"/>
      <c r="SGH293" s="41"/>
      <c r="SGI293" s="41"/>
      <c r="SGJ293" s="41"/>
      <c r="SGK293" s="41"/>
      <c r="SGL293" s="41"/>
      <c r="SGM293" s="41"/>
      <c r="SGN293" s="41"/>
      <c r="SGO293" s="42"/>
      <c r="SGP293" s="41"/>
      <c r="SGQ293" s="41"/>
      <c r="SGR293" s="41"/>
      <c r="SGS293" s="41"/>
      <c r="SGT293" s="41"/>
      <c r="SGU293" s="41"/>
      <c r="SGV293" s="41"/>
      <c r="SGW293" s="41"/>
      <c r="SGX293" s="41"/>
      <c r="SGY293" s="41"/>
      <c r="SGZ293" s="41"/>
      <c r="SHA293" s="41"/>
      <c r="SHB293" s="41"/>
      <c r="SHC293" s="41"/>
      <c r="SHD293" s="41"/>
      <c r="SHE293" s="41"/>
      <c r="SHF293" s="41"/>
      <c r="SHG293" s="41"/>
      <c r="SHH293" s="41"/>
      <c r="SHI293" s="41"/>
      <c r="SHJ293" s="41"/>
      <c r="SHK293" s="41"/>
      <c r="SHL293" s="41"/>
      <c r="SHM293" s="41"/>
      <c r="SHN293" s="41"/>
      <c r="SHO293" s="41"/>
      <c r="SHP293" s="41"/>
      <c r="SHQ293" s="41"/>
      <c r="SHR293" s="41"/>
      <c r="SHS293" s="41"/>
      <c r="SHT293" s="41"/>
      <c r="SHU293" s="41"/>
      <c r="SHV293" s="41"/>
      <c r="SHW293" s="41"/>
      <c r="SHX293" s="41"/>
      <c r="SHY293" s="41"/>
      <c r="SHZ293" s="41"/>
      <c r="SIA293" s="41"/>
      <c r="SIB293" s="41"/>
      <c r="SIC293" s="41"/>
      <c r="SID293" s="41"/>
      <c r="SIE293" s="41"/>
      <c r="SIF293" s="41"/>
      <c r="SIG293" s="41"/>
      <c r="SIH293" s="41"/>
      <c r="SII293" s="41"/>
      <c r="SIJ293" s="41"/>
      <c r="SIK293" s="41"/>
      <c r="SIL293" s="41"/>
      <c r="SIM293" s="41"/>
      <c r="SIN293" s="41"/>
      <c r="SIO293" s="41"/>
      <c r="SIP293" s="41"/>
      <c r="SIQ293" s="41"/>
      <c r="SIR293" s="41"/>
      <c r="SIS293" s="41"/>
      <c r="SIT293" s="41"/>
      <c r="SIU293" s="41"/>
      <c r="SIV293" s="41"/>
      <c r="SIW293" s="41"/>
      <c r="SIX293" s="41"/>
      <c r="SIY293" s="41"/>
      <c r="SIZ293" s="41"/>
      <c r="SJA293" s="41"/>
      <c r="SJB293" s="41"/>
      <c r="SJC293" s="41"/>
      <c r="SJD293" s="41"/>
      <c r="SJE293" s="41"/>
      <c r="SJF293" s="41"/>
      <c r="SJG293" s="41"/>
      <c r="SJH293" s="41"/>
      <c r="SJI293" s="41"/>
      <c r="SJJ293" s="41"/>
      <c r="SJK293" s="41"/>
      <c r="SJL293" s="41"/>
      <c r="SJM293" s="41"/>
      <c r="SJN293" s="41"/>
      <c r="SJO293" s="41"/>
      <c r="SJP293" s="41"/>
      <c r="SJQ293" s="41"/>
      <c r="SJR293" s="41"/>
      <c r="SJS293" s="41"/>
      <c r="SJT293" s="41"/>
      <c r="SJU293" s="41"/>
      <c r="SJV293" s="41"/>
      <c r="SJW293" s="41"/>
      <c r="SJX293" s="41"/>
      <c r="SJY293" s="41"/>
      <c r="SJZ293" s="41"/>
      <c r="SKA293" s="41"/>
      <c r="SKB293" s="41"/>
      <c r="SKC293" s="41"/>
      <c r="SKD293" s="41"/>
      <c r="SKE293" s="41"/>
      <c r="SKF293" s="41"/>
      <c r="SKG293" s="41"/>
      <c r="SKH293" s="41"/>
      <c r="SKI293" s="41"/>
      <c r="SKJ293" s="41"/>
      <c r="SKK293" s="41"/>
      <c r="SKL293" s="41"/>
      <c r="SKM293" s="41"/>
      <c r="SKN293" s="41"/>
      <c r="SKO293" s="41"/>
      <c r="SKP293" s="41"/>
      <c r="SKQ293" s="41"/>
      <c r="SKR293" s="41"/>
      <c r="SKS293" s="41"/>
      <c r="SKT293" s="41"/>
      <c r="SKU293" s="41"/>
      <c r="SKV293" s="41"/>
      <c r="SKW293" s="41"/>
      <c r="SKX293" s="41"/>
      <c r="SKY293" s="41"/>
      <c r="SKZ293" s="41"/>
      <c r="SLA293" s="41"/>
      <c r="SLB293" s="41"/>
      <c r="SLC293" s="41"/>
      <c r="SLD293" s="41"/>
      <c r="SLE293" s="41"/>
      <c r="SLF293" s="41"/>
      <c r="SLG293" s="41"/>
      <c r="SLH293" s="41"/>
      <c r="SLI293" s="41"/>
      <c r="SLJ293" s="41"/>
      <c r="SLK293" s="41"/>
      <c r="SLL293" s="41"/>
      <c r="SLM293" s="41"/>
      <c r="SLN293" s="41"/>
      <c r="SLO293" s="41"/>
      <c r="SLP293" s="41"/>
      <c r="SLQ293" s="41"/>
      <c r="SLR293" s="41"/>
      <c r="SLS293" s="41"/>
      <c r="SLT293" s="41"/>
      <c r="SLU293" s="41"/>
      <c r="SLV293" s="41"/>
      <c r="SLW293" s="41"/>
      <c r="SLX293" s="41"/>
      <c r="SLY293" s="41"/>
      <c r="SLZ293" s="41"/>
      <c r="SMA293" s="41"/>
      <c r="SMB293" s="41"/>
      <c r="SMC293" s="41"/>
      <c r="SMD293" s="41"/>
      <c r="SME293" s="41"/>
      <c r="SMF293" s="42"/>
      <c r="SMG293" s="41"/>
      <c r="SMH293" s="41"/>
      <c r="SMI293" s="41"/>
      <c r="SMJ293" s="41"/>
      <c r="SMK293" s="41"/>
      <c r="SML293" s="41"/>
      <c r="SMM293" s="41"/>
      <c r="SMN293" s="41"/>
      <c r="SMO293" s="41"/>
      <c r="SMP293" s="41"/>
      <c r="SMQ293" s="41"/>
      <c r="SMR293" s="41"/>
      <c r="SMS293" s="41"/>
      <c r="SMT293" s="41"/>
      <c r="SMU293" s="41"/>
      <c r="SMV293" s="41"/>
      <c r="SMW293" s="41"/>
      <c r="SMX293" s="41"/>
      <c r="SMY293" s="41"/>
      <c r="SMZ293" s="41"/>
      <c r="SNA293" s="41"/>
      <c r="SNB293" s="41"/>
      <c r="SNC293" s="41"/>
      <c r="SND293" s="41"/>
      <c r="SNE293" s="41"/>
      <c r="SNF293" s="41"/>
      <c r="SNG293" s="41"/>
      <c r="SNH293" s="41"/>
      <c r="SNI293" s="41"/>
      <c r="SNJ293" s="41"/>
      <c r="SNK293" s="41"/>
      <c r="SNL293" s="41"/>
      <c r="SNM293" s="41"/>
      <c r="SNN293" s="41"/>
      <c r="SNO293" s="41"/>
      <c r="SNP293" s="41"/>
      <c r="SNQ293" s="41"/>
      <c r="SNR293" s="41"/>
      <c r="SNS293" s="41"/>
      <c r="SNT293" s="41"/>
      <c r="SNU293" s="41"/>
      <c r="SNV293" s="41"/>
      <c r="SNW293" s="41"/>
      <c r="SNX293" s="41"/>
      <c r="SNY293" s="41"/>
      <c r="SNZ293" s="41"/>
      <c r="SOA293" s="41"/>
      <c r="SOB293" s="41"/>
      <c r="SOC293" s="41"/>
      <c r="SOD293" s="41"/>
      <c r="SOE293" s="41"/>
      <c r="SOF293" s="41"/>
      <c r="SOG293" s="41"/>
      <c r="SOH293" s="41"/>
      <c r="SOI293" s="41"/>
      <c r="SOJ293" s="41"/>
      <c r="SOK293" s="41"/>
      <c r="SOL293" s="41"/>
      <c r="SOM293" s="41"/>
      <c r="SON293" s="41"/>
      <c r="SOO293" s="41"/>
      <c r="SOP293" s="41"/>
      <c r="SOQ293" s="41"/>
      <c r="SOR293" s="41"/>
      <c r="SOS293" s="41"/>
      <c r="SOT293" s="41"/>
      <c r="SOU293" s="41"/>
      <c r="SOV293" s="41"/>
      <c r="SOW293" s="41"/>
      <c r="SOX293" s="41"/>
      <c r="SOY293" s="41"/>
      <c r="SOZ293" s="41"/>
      <c r="SPA293" s="41"/>
      <c r="SPB293" s="41"/>
      <c r="SPC293" s="41"/>
      <c r="SPD293" s="41"/>
      <c r="SPE293" s="41"/>
      <c r="SPF293" s="41"/>
      <c r="SPG293" s="41"/>
      <c r="SPH293" s="41"/>
      <c r="SPI293" s="41"/>
      <c r="SPJ293" s="41"/>
      <c r="SPK293" s="41"/>
      <c r="SPL293" s="41"/>
      <c r="SPM293" s="41"/>
      <c r="SPN293" s="41"/>
      <c r="SPO293" s="41"/>
      <c r="SPP293" s="41"/>
      <c r="SPQ293" s="41"/>
      <c r="SPR293" s="41"/>
      <c r="SPS293" s="41"/>
      <c r="SPT293" s="41"/>
      <c r="SPU293" s="41"/>
      <c r="SPV293" s="41"/>
      <c r="SPW293" s="41"/>
      <c r="SPX293" s="41"/>
      <c r="SPY293" s="41"/>
      <c r="SPZ293" s="41"/>
      <c r="SQA293" s="41"/>
      <c r="SQB293" s="41"/>
      <c r="SQC293" s="41"/>
      <c r="SQD293" s="41"/>
      <c r="SQE293" s="41"/>
      <c r="SQF293" s="41"/>
      <c r="SQG293" s="41"/>
      <c r="SQH293" s="41"/>
      <c r="SQI293" s="41"/>
      <c r="SQJ293" s="41"/>
      <c r="SQK293" s="41"/>
      <c r="SQL293" s="41"/>
      <c r="SQM293" s="41"/>
      <c r="SQN293" s="41"/>
      <c r="SQO293" s="41"/>
      <c r="SQP293" s="41"/>
      <c r="SQQ293" s="41"/>
      <c r="SQR293" s="41"/>
      <c r="SQS293" s="41"/>
      <c r="SQT293" s="41"/>
      <c r="SQU293" s="41"/>
      <c r="SQV293" s="41"/>
      <c r="SQW293" s="41"/>
      <c r="SQX293" s="41"/>
      <c r="SQY293" s="41"/>
      <c r="SQZ293" s="41"/>
      <c r="SRA293" s="41"/>
      <c r="SRB293" s="41"/>
      <c r="SRC293" s="41"/>
      <c r="SRD293" s="41"/>
      <c r="SRE293" s="41"/>
      <c r="SRF293" s="41"/>
      <c r="SRG293" s="41"/>
      <c r="SRH293" s="41"/>
      <c r="SRI293" s="41"/>
      <c r="SRJ293" s="41"/>
      <c r="SRK293" s="41"/>
      <c r="SRL293" s="41"/>
      <c r="SRM293" s="41"/>
      <c r="SRN293" s="41"/>
      <c r="SRO293" s="41"/>
      <c r="SRP293" s="41"/>
      <c r="SRQ293" s="41"/>
      <c r="SRR293" s="41"/>
      <c r="SRS293" s="41"/>
      <c r="SRT293" s="41"/>
      <c r="SRU293" s="41"/>
      <c r="SRV293" s="41"/>
      <c r="SRW293" s="42"/>
      <c r="SRX293" s="41"/>
      <c r="SRY293" s="41"/>
      <c r="SRZ293" s="41"/>
      <c r="SSA293" s="41"/>
      <c r="SSB293" s="41"/>
      <c r="SSC293" s="41"/>
      <c r="SSD293" s="41"/>
      <c r="SSE293" s="41"/>
      <c r="SSF293" s="41"/>
      <c r="SSG293" s="41"/>
      <c r="SSH293" s="41"/>
      <c r="SSI293" s="41"/>
      <c r="SSJ293" s="41"/>
      <c r="SSK293" s="41"/>
      <c r="SSL293" s="41"/>
      <c r="SSM293" s="41"/>
      <c r="SSN293" s="41"/>
      <c r="SSO293" s="41"/>
      <c r="SSP293" s="41"/>
      <c r="SSQ293" s="41"/>
      <c r="SSR293" s="41"/>
      <c r="SSS293" s="41"/>
      <c r="SST293" s="41"/>
      <c r="SSU293" s="41"/>
      <c r="SSV293" s="41"/>
      <c r="SSW293" s="41"/>
      <c r="SSX293" s="41"/>
      <c r="SSY293" s="41"/>
      <c r="SSZ293" s="41"/>
      <c r="STA293" s="41"/>
      <c r="STB293" s="41"/>
      <c r="STC293" s="41"/>
      <c r="STD293" s="41"/>
      <c r="STE293" s="41"/>
      <c r="STF293" s="41"/>
      <c r="STG293" s="41"/>
      <c r="STH293" s="41"/>
      <c r="STI293" s="41"/>
      <c r="STJ293" s="41"/>
      <c r="STK293" s="41"/>
      <c r="STL293" s="41"/>
      <c r="STM293" s="41"/>
      <c r="STN293" s="41"/>
      <c r="STO293" s="41"/>
      <c r="STP293" s="41"/>
      <c r="STQ293" s="41"/>
      <c r="STR293" s="41"/>
      <c r="STS293" s="41"/>
      <c r="STT293" s="41"/>
      <c r="STU293" s="41"/>
      <c r="STV293" s="41"/>
      <c r="STW293" s="41"/>
      <c r="STX293" s="41"/>
      <c r="STY293" s="41"/>
      <c r="STZ293" s="41"/>
      <c r="SUA293" s="41"/>
      <c r="SUB293" s="41"/>
      <c r="SUC293" s="41"/>
      <c r="SUD293" s="41"/>
      <c r="SUE293" s="41"/>
      <c r="SUF293" s="41"/>
      <c r="SUG293" s="41"/>
      <c r="SUH293" s="41"/>
      <c r="SUI293" s="41"/>
      <c r="SUJ293" s="41"/>
      <c r="SUK293" s="41"/>
      <c r="SUL293" s="41"/>
      <c r="SUM293" s="41"/>
      <c r="SUN293" s="41"/>
      <c r="SUO293" s="41"/>
      <c r="SUP293" s="41"/>
      <c r="SUQ293" s="41"/>
      <c r="SUR293" s="41"/>
      <c r="SUS293" s="41"/>
      <c r="SUT293" s="41"/>
      <c r="SUU293" s="41"/>
      <c r="SUV293" s="41"/>
      <c r="SUW293" s="41"/>
      <c r="SUX293" s="41"/>
      <c r="SUY293" s="41"/>
      <c r="SUZ293" s="41"/>
      <c r="SVA293" s="41"/>
      <c r="SVB293" s="41"/>
      <c r="SVC293" s="41"/>
      <c r="SVD293" s="41"/>
      <c r="SVE293" s="41"/>
      <c r="SVF293" s="41"/>
      <c r="SVG293" s="41"/>
      <c r="SVH293" s="41"/>
      <c r="SVI293" s="41"/>
      <c r="SVJ293" s="41"/>
      <c r="SVK293" s="41"/>
      <c r="SVL293" s="41"/>
      <c r="SVM293" s="41"/>
      <c r="SVN293" s="41"/>
      <c r="SVO293" s="41"/>
      <c r="SVP293" s="41"/>
      <c r="SVQ293" s="41"/>
      <c r="SVR293" s="41"/>
      <c r="SVS293" s="41"/>
      <c r="SVT293" s="41"/>
      <c r="SVU293" s="41"/>
      <c r="SVV293" s="41"/>
      <c r="SVW293" s="41"/>
      <c r="SVX293" s="41"/>
      <c r="SVY293" s="41"/>
      <c r="SVZ293" s="41"/>
      <c r="SWA293" s="41"/>
      <c r="SWB293" s="41"/>
      <c r="SWC293" s="41"/>
      <c r="SWD293" s="41"/>
      <c r="SWE293" s="41"/>
      <c r="SWF293" s="41"/>
      <c r="SWG293" s="41"/>
      <c r="SWH293" s="41"/>
      <c r="SWI293" s="41"/>
      <c r="SWJ293" s="41"/>
      <c r="SWK293" s="41"/>
      <c r="SWL293" s="41"/>
      <c r="SWM293" s="41"/>
      <c r="SWN293" s="41"/>
      <c r="SWO293" s="41"/>
      <c r="SWP293" s="41"/>
      <c r="SWQ293" s="41"/>
      <c r="SWR293" s="41"/>
      <c r="SWS293" s="41"/>
      <c r="SWT293" s="41"/>
      <c r="SWU293" s="41"/>
      <c r="SWV293" s="41"/>
      <c r="SWW293" s="41"/>
      <c r="SWX293" s="41"/>
      <c r="SWY293" s="41"/>
      <c r="SWZ293" s="41"/>
      <c r="SXA293" s="41"/>
      <c r="SXB293" s="41"/>
      <c r="SXC293" s="41"/>
      <c r="SXD293" s="41"/>
      <c r="SXE293" s="41"/>
      <c r="SXF293" s="41"/>
      <c r="SXG293" s="41"/>
      <c r="SXH293" s="41"/>
      <c r="SXI293" s="41"/>
      <c r="SXJ293" s="41"/>
      <c r="SXK293" s="41"/>
      <c r="SXL293" s="41"/>
      <c r="SXM293" s="41"/>
      <c r="SXN293" s="42"/>
      <c r="SXO293" s="41"/>
      <c r="SXP293" s="41"/>
      <c r="SXQ293" s="41"/>
      <c r="SXR293" s="41"/>
      <c r="SXS293" s="41"/>
      <c r="SXT293" s="41"/>
      <c r="SXU293" s="41"/>
      <c r="SXV293" s="41"/>
      <c r="SXW293" s="41"/>
      <c r="SXX293" s="41"/>
      <c r="SXY293" s="41"/>
      <c r="SXZ293" s="41"/>
      <c r="SYA293" s="41"/>
      <c r="SYB293" s="41"/>
      <c r="SYC293" s="41"/>
      <c r="SYD293" s="41"/>
      <c r="SYE293" s="41"/>
      <c r="SYF293" s="41"/>
      <c r="SYG293" s="41"/>
      <c r="SYH293" s="41"/>
      <c r="SYI293" s="41"/>
      <c r="SYJ293" s="41"/>
      <c r="SYK293" s="41"/>
      <c r="SYL293" s="41"/>
      <c r="SYM293" s="41"/>
      <c r="SYN293" s="41"/>
      <c r="SYO293" s="41"/>
      <c r="SYP293" s="41"/>
      <c r="SYQ293" s="41"/>
      <c r="SYR293" s="41"/>
      <c r="SYS293" s="41"/>
      <c r="SYT293" s="41"/>
      <c r="SYU293" s="41"/>
      <c r="SYV293" s="41"/>
      <c r="SYW293" s="41"/>
      <c r="SYX293" s="41"/>
      <c r="SYY293" s="41"/>
      <c r="SYZ293" s="41"/>
      <c r="SZA293" s="41"/>
      <c r="SZB293" s="41"/>
      <c r="SZC293" s="41"/>
      <c r="SZD293" s="41"/>
      <c r="SZE293" s="41"/>
      <c r="SZF293" s="41"/>
      <c r="SZG293" s="41"/>
      <c r="SZH293" s="41"/>
      <c r="SZI293" s="41"/>
      <c r="SZJ293" s="41"/>
      <c r="SZK293" s="41"/>
      <c r="SZL293" s="41"/>
      <c r="SZM293" s="41"/>
      <c r="SZN293" s="41"/>
      <c r="SZO293" s="41"/>
      <c r="SZP293" s="41"/>
      <c r="SZQ293" s="41"/>
      <c r="SZR293" s="41"/>
      <c r="SZS293" s="41"/>
      <c r="SZT293" s="41"/>
      <c r="SZU293" s="41"/>
      <c r="SZV293" s="41"/>
      <c r="SZW293" s="41"/>
      <c r="SZX293" s="41"/>
      <c r="SZY293" s="41"/>
      <c r="SZZ293" s="41"/>
      <c r="TAA293" s="41"/>
      <c r="TAB293" s="41"/>
      <c r="TAC293" s="41"/>
      <c r="TAD293" s="41"/>
      <c r="TAE293" s="41"/>
      <c r="TAF293" s="41"/>
      <c r="TAG293" s="41"/>
      <c r="TAH293" s="41"/>
      <c r="TAI293" s="41"/>
      <c r="TAJ293" s="41"/>
      <c r="TAK293" s="41"/>
      <c r="TAL293" s="41"/>
      <c r="TAM293" s="41"/>
      <c r="TAN293" s="41"/>
      <c r="TAO293" s="41"/>
      <c r="TAP293" s="41"/>
      <c r="TAQ293" s="41"/>
      <c r="TAR293" s="41"/>
      <c r="TAS293" s="41"/>
      <c r="TAT293" s="41"/>
      <c r="TAU293" s="41"/>
      <c r="TAV293" s="41"/>
      <c r="TAW293" s="41"/>
      <c r="TAX293" s="41"/>
      <c r="TAY293" s="41"/>
      <c r="TAZ293" s="41"/>
      <c r="TBA293" s="41"/>
      <c r="TBB293" s="41"/>
      <c r="TBC293" s="41"/>
      <c r="TBD293" s="41"/>
      <c r="TBE293" s="41"/>
      <c r="TBF293" s="41"/>
      <c r="TBG293" s="41"/>
      <c r="TBH293" s="41"/>
      <c r="TBI293" s="41"/>
      <c r="TBJ293" s="41"/>
      <c r="TBK293" s="41"/>
      <c r="TBL293" s="41"/>
      <c r="TBM293" s="41"/>
      <c r="TBN293" s="41"/>
      <c r="TBO293" s="41"/>
      <c r="TBP293" s="41"/>
      <c r="TBQ293" s="41"/>
      <c r="TBR293" s="41"/>
      <c r="TBS293" s="41"/>
      <c r="TBT293" s="41"/>
      <c r="TBU293" s="41"/>
      <c r="TBV293" s="41"/>
      <c r="TBW293" s="41"/>
      <c r="TBX293" s="41"/>
      <c r="TBY293" s="41"/>
      <c r="TBZ293" s="41"/>
      <c r="TCA293" s="41"/>
      <c r="TCB293" s="41"/>
      <c r="TCC293" s="41"/>
      <c r="TCD293" s="41"/>
      <c r="TCE293" s="41"/>
      <c r="TCF293" s="41"/>
      <c r="TCG293" s="41"/>
      <c r="TCH293" s="41"/>
      <c r="TCI293" s="41"/>
      <c r="TCJ293" s="41"/>
      <c r="TCK293" s="41"/>
      <c r="TCL293" s="41"/>
      <c r="TCM293" s="41"/>
      <c r="TCN293" s="41"/>
      <c r="TCO293" s="41"/>
      <c r="TCP293" s="41"/>
      <c r="TCQ293" s="41"/>
      <c r="TCR293" s="41"/>
      <c r="TCS293" s="41"/>
      <c r="TCT293" s="41"/>
      <c r="TCU293" s="41"/>
      <c r="TCV293" s="41"/>
      <c r="TCW293" s="41"/>
      <c r="TCX293" s="41"/>
      <c r="TCY293" s="41"/>
      <c r="TCZ293" s="41"/>
      <c r="TDA293" s="41"/>
      <c r="TDB293" s="41"/>
      <c r="TDC293" s="41"/>
      <c r="TDD293" s="41"/>
      <c r="TDE293" s="42"/>
      <c r="TDF293" s="41"/>
      <c r="TDG293" s="41"/>
      <c r="TDH293" s="41"/>
      <c r="TDI293" s="41"/>
      <c r="TDJ293" s="41"/>
      <c r="TDK293" s="41"/>
      <c r="TDL293" s="41"/>
      <c r="TDM293" s="41"/>
      <c r="TDN293" s="41"/>
      <c r="TDO293" s="41"/>
      <c r="TDP293" s="41"/>
      <c r="TDQ293" s="41"/>
      <c r="TDR293" s="41"/>
      <c r="TDS293" s="41"/>
      <c r="TDT293" s="41"/>
      <c r="TDU293" s="41"/>
      <c r="TDV293" s="41"/>
      <c r="TDW293" s="41"/>
      <c r="TDX293" s="41"/>
      <c r="TDY293" s="41"/>
      <c r="TDZ293" s="41"/>
      <c r="TEA293" s="41"/>
      <c r="TEB293" s="41"/>
      <c r="TEC293" s="41"/>
      <c r="TED293" s="41"/>
      <c r="TEE293" s="41"/>
      <c r="TEF293" s="41"/>
      <c r="TEG293" s="41"/>
      <c r="TEH293" s="41"/>
      <c r="TEI293" s="41"/>
      <c r="TEJ293" s="41"/>
      <c r="TEK293" s="41"/>
      <c r="TEL293" s="41"/>
      <c r="TEM293" s="41"/>
      <c r="TEN293" s="41"/>
      <c r="TEO293" s="41"/>
      <c r="TEP293" s="41"/>
      <c r="TEQ293" s="41"/>
      <c r="TER293" s="41"/>
      <c r="TES293" s="41"/>
      <c r="TET293" s="41"/>
      <c r="TEU293" s="41"/>
      <c r="TEV293" s="41"/>
      <c r="TEW293" s="41"/>
      <c r="TEX293" s="41"/>
      <c r="TEY293" s="41"/>
      <c r="TEZ293" s="41"/>
      <c r="TFA293" s="41"/>
      <c r="TFB293" s="41"/>
      <c r="TFC293" s="41"/>
      <c r="TFD293" s="41"/>
      <c r="TFE293" s="41"/>
      <c r="TFF293" s="41"/>
      <c r="TFG293" s="41"/>
      <c r="TFH293" s="41"/>
      <c r="TFI293" s="41"/>
      <c r="TFJ293" s="41"/>
      <c r="TFK293" s="41"/>
      <c r="TFL293" s="41"/>
      <c r="TFM293" s="41"/>
      <c r="TFN293" s="41"/>
      <c r="TFO293" s="41"/>
      <c r="TFP293" s="41"/>
      <c r="TFQ293" s="41"/>
      <c r="TFR293" s="41"/>
      <c r="TFS293" s="41"/>
      <c r="TFT293" s="41"/>
      <c r="TFU293" s="41"/>
      <c r="TFV293" s="41"/>
      <c r="TFW293" s="41"/>
      <c r="TFX293" s="41"/>
      <c r="TFY293" s="41"/>
      <c r="TFZ293" s="41"/>
      <c r="TGA293" s="41"/>
      <c r="TGB293" s="41"/>
      <c r="TGC293" s="41"/>
      <c r="TGD293" s="41"/>
      <c r="TGE293" s="41"/>
      <c r="TGF293" s="41"/>
      <c r="TGG293" s="41"/>
      <c r="TGH293" s="41"/>
      <c r="TGI293" s="41"/>
      <c r="TGJ293" s="41"/>
      <c r="TGK293" s="41"/>
      <c r="TGL293" s="41"/>
      <c r="TGM293" s="41"/>
      <c r="TGN293" s="41"/>
      <c r="TGO293" s="41"/>
      <c r="TGP293" s="41"/>
      <c r="TGQ293" s="41"/>
      <c r="TGR293" s="41"/>
      <c r="TGS293" s="41"/>
      <c r="TGT293" s="41"/>
      <c r="TGU293" s="41"/>
      <c r="TGV293" s="41"/>
      <c r="TGW293" s="41"/>
      <c r="TGX293" s="41"/>
      <c r="TGY293" s="41"/>
      <c r="TGZ293" s="41"/>
      <c r="THA293" s="41"/>
      <c r="THB293" s="41"/>
      <c r="THC293" s="41"/>
      <c r="THD293" s="41"/>
      <c r="THE293" s="41"/>
      <c r="THF293" s="41"/>
      <c r="THG293" s="41"/>
      <c r="THH293" s="41"/>
      <c r="THI293" s="41"/>
      <c r="THJ293" s="41"/>
      <c r="THK293" s="41"/>
      <c r="THL293" s="41"/>
      <c r="THM293" s="41"/>
      <c r="THN293" s="41"/>
      <c r="THO293" s="41"/>
      <c r="THP293" s="41"/>
      <c r="THQ293" s="41"/>
      <c r="THR293" s="41"/>
      <c r="THS293" s="41"/>
      <c r="THT293" s="41"/>
      <c r="THU293" s="41"/>
      <c r="THV293" s="41"/>
      <c r="THW293" s="41"/>
      <c r="THX293" s="41"/>
      <c r="THY293" s="41"/>
      <c r="THZ293" s="41"/>
      <c r="TIA293" s="41"/>
      <c r="TIB293" s="41"/>
      <c r="TIC293" s="41"/>
      <c r="TID293" s="41"/>
      <c r="TIE293" s="41"/>
      <c r="TIF293" s="41"/>
      <c r="TIG293" s="41"/>
      <c r="TIH293" s="41"/>
      <c r="TII293" s="41"/>
      <c r="TIJ293" s="41"/>
      <c r="TIK293" s="41"/>
      <c r="TIL293" s="41"/>
      <c r="TIM293" s="41"/>
      <c r="TIN293" s="41"/>
      <c r="TIO293" s="41"/>
      <c r="TIP293" s="41"/>
      <c r="TIQ293" s="41"/>
      <c r="TIR293" s="41"/>
      <c r="TIS293" s="41"/>
      <c r="TIT293" s="41"/>
      <c r="TIU293" s="41"/>
      <c r="TIV293" s="42"/>
      <c r="TIW293" s="41"/>
      <c r="TIX293" s="41"/>
      <c r="TIY293" s="41"/>
      <c r="TIZ293" s="41"/>
      <c r="TJA293" s="41"/>
      <c r="TJB293" s="41"/>
      <c r="TJC293" s="41"/>
      <c r="TJD293" s="41"/>
      <c r="TJE293" s="41"/>
      <c r="TJF293" s="41"/>
      <c r="TJG293" s="41"/>
      <c r="TJH293" s="41"/>
      <c r="TJI293" s="41"/>
      <c r="TJJ293" s="41"/>
      <c r="TJK293" s="41"/>
      <c r="TJL293" s="41"/>
      <c r="TJM293" s="41"/>
      <c r="TJN293" s="41"/>
      <c r="TJO293" s="41"/>
      <c r="TJP293" s="41"/>
      <c r="TJQ293" s="41"/>
      <c r="TJR293" s="41"/>
      <c r="TJS293" s="41"/>
      <c r="TJT293" s="41"/>
      <c r="TJU293" s="41"/>
      <c r="TJV293" s="41"/>
      <c r="TJW293" s="41"/>
      <c r="TJX293" s="41"/>
      <c r="TJY293" s="41"/>
      <c r="TJZ293" s="41"/>
      <c r="TKA293" s="41"/>
      <c r="TKB293" s="41"/>
      <c r="TKC293" s="41"/>
      <c r="TKD293" s="41"/>
      <c r="TKE293" s="41"/>
      <c r="TKF293" s="41"/>
      <c r="TKG293" s="41"/>
      <c r="TKH293" s="41"/>
      <c r="TKI293" s="41"/>
      <c r="TKJ293" s="41"/>
      <c r="TKK293" s="41"/>
      <c r="TKL293" s="41"/>
      <c r="TKM293" s="41"/>
      <c r="TKN293" s="41"/>
      <c r="TKO293" s="41"/>
      <c r="TKP293" s="41"/>
      <c r="TKQ293" s="41"/>
      <c r="TKR293" s="41"/>
      <c r="TKS293" s="41"/>
      <c r="TKT293" s="41"/>
      <c r="TKU293" s="41"/>
      <c r="TKV293" s="41"/>
      <c r="TKW293" s="41"/>
      <c r="TKX293" s="41"/>
      <c r="TKY293" s="41"/>
      <c r="TKZ293" s="41"/>
      <c r="TLA293" s="41"/>
      <c r="TLB293" s="41"/>
      <c r="TLC293" s="41"/>
      <c r="TLD293" s="41"/>
      <c r="TLE293" s="41"/>
      <c r="TLF293" s="41"/>
      <c r="TLG293" s="41"/>
      <c r="TLH293" s="41"/>
      <c r="TLI293" s="41"/>
      <c r="TLJ293" s="41"/>
      <c r="TLK293" s="41"/>
      <c r="TLL293" s="41"/>
      <c r="TLM293" s="41"/>
      <c r="TLN293" s="41"/>
      <c r="TLO293" s="41"/>
      <c r="TLP293" s="41"/>
      <c r="TLQ293" s="41"/>
      <c r="TLR293" s="41"/>
      <c r="TLS293" s="41"/>
      <c r="TLT293" s="41"/>
      <c r="TLU293" s="41"/>
      <c r="TLV293" s="41"/>
      <c r="TLW293" s="41"/>
      <c r="TLX293" s="41"/>
      <c r="TLY293" s="41"/>
      <c r="TLZ293" s="41"/>
      <c r="TMA293" s="41"/>
      <c r="TMB293" s="41"/>
      <c r="TMC293" s="41"/>
      <c r="TMD293" s="41"/>
      <c r="TME293" s="41"/>
      <c r="TMF293" s="41"/>
      <c r="TMG293" s="41"/>
      <c r="TMH293" s="41"/>
      <c r="TMI293" s="41"/>
      <c r="TMJ293" s="41"/>
      <c r="TMK293" s="41"/>
      <c r="TML293" s="41"/>
      <c r="TMM293" s="41"/>
      <c r="TMN293" s="41"/>
      <c r="TMO293" s="41"/>
      <c r="TMP293" s="41"/>
      <c r="TMQ293" s="41"/>
      <c r="TMR293" s="41"/>
      <c r="TMS293" s="41"/>
      <c r="TMT293" s="41"/>
      <c r="TMU293" s="41"/>
      <c r="TMV293" s="41"/>
      <c r="TMW293" s="41"/>
      <c r="TMX293" s="41"/>
      <c r="TMY293" s="41"/>
      <c r="TMZ293" s="41"/>
      <c r="TNA293" s="41"/>
      <c r="TNB293" s="41"/>
      <c r="TNC293" s="41"/>
      <c r="TND293" s="41"/>
      <c r="TNE293" s="41"/>
      <c r="TNF293" s="41"/>
      <c r="TNG293" s="41"/>
      <c r="TNH293" s="41"/>
      <c r="TNI293" s="41"/>
      <c r="TNJ293" s="41"/>
      <c r="TNK293" s="41"/>
      <c r="TNL293" s="41"/>
      <c r="TNM293" s="41"/>
      <c r="TNN293" s="41"/>
      <c r="TNO293" s="41"/>
      <c r="TNP293" s="41"/>
      <c r="TNQ293" s="41"/>
      <c r="TNR293" s="41"/>
      <c r="TNS293" s="41"/>
      <c r="TNT293" s="41"/>
      <c r="TNU293" s="41"/>
      <c r="TNV293" s="41"/>
      <c r="TNW293" s="41"/>
      <c r="TNX293" s="41"/>
      <c r="TNY293" s="41"/>
      <c r="TNZ293" s="41"/>
      <c r="TOA293" s="41"/>
      <c r="TOB293" s="41"/>
      <c r="TOC293" s="41"/>
      <c r="TOD293" s="41"/>
      <c r="TOE293" s="41"/>
      <c r="TOF293" s="41"/>
      <c r="TOG293" s="41"/>
      <c r="TOH293" s="41"/>
      <c r="TOI293" s="41"/>
      <c r="TOJ293" s="41"/>
      <c r="TOK293" s="41"/>
      <c r="TOL293" s="41"/>
      <c r="TOM293" s="42"/>
      <c r="TON293" s="41"/>
      <c r="TOO293" s="41"/>
      <c r="TOP293" s="41"/>
      <c r="TOQ293" s="41"/>
      <c r="TOR293" s="41"/>
      <c r="TOS293" s="41"/>
      <c r="TOT293" s="41"/>
      <c r="TOU293" s="41"/>
      <c r="TOV293" s="41"/>
      <c r="TOW293" s="41"/>
      <c r="TOX293" s="41"/>
      <c r="TOY293" s="41"/>
      <c r="TOZ293" s="41"/>
      <c r="TPA293" s="41"/>
      <c r="TPB293" s="41"/>
      <c r="TPC293" s="41"/>
      <c r="TPD293" s="41"/>
      <c r="TPE293" s="41"/>
      <c r="TPF293" s="41"/>
      <c r="TPG293" s="41"/>
      <c r="TPH293" s="41"/>
      <c r="TPI293" s="41"/>
      <c r="TPJ293" s="41"/>
      <c r="TPK293" s="41"/>
      <c r="TPL293" s="41"/>
      <c r="TPM293" s="41"/>
      <c r="TPN293" s="41"/>
      <c r="TPO293" s="41"/>
      <c r="TPP293" s="41"/>
      <c r="TPQ293" s="41"/>
      <c r="TPR293" s="41"/>
      <c r="TPS293" s="41"/>
      <c r="TPT293" s="41"/>
      <c r="TPU293" s="41"/>
      <c r="TPV293" s="41"/>
      <c r="TPW293" s="41"/>
      <c r="TPX293" s="41"/>
      <c r="TPY293" s="41"/>
      <c r="TPZ293" s="41"/>
      <c r="TQA293" s="41"/>
      <c r="TQB293" s="41"/>
      <c r="TQC293" s="41"/>
      <c r="TQD293" s="41"/>
      <c r="TQE293" s="41"/>
      <c r="TQF293" s="41"/>
      <c r="TQG293" s="41"/>
      <c r="TQH293" s="41"/>
      <c r="TQI293" s="41"/>
      <c r="TQJ293" s="41"/>
      <c r="TQK293" s="41"/>
      <c r="TQL293" s="41"/>
      <c r="TQM293" s="41"/>
      <c r="TQN293" s="41"/>
      <c r="TQO293" s="41"/>
      <c r="TQP293" s="41"/>
      <c r="TQQ293" s="41"/>
      <c r="TQR293" s="41"/>
      <c r="TQS293" s="41"/>
      <c r="TQT293" s="41"/>
      <c r="TQU293" s="41"/>
      <c r="TQV293" s="41"/>
      <c r="TQW293" s="41"/>
      <c r="TQX293" s="41"/>
      <c r="TQY293" s="41"/>
      <c r="TQZ293" s="41"/>
      <c r="TRA293" s="41"/>
      <c r="TRB293" s="41"/>
      <c r="TRC293" s="41"/>
      <c r="TRD293" s="41"/>
      <c r="TRE293" s="41"/>
      <c r="TRF293" s="41"/>
      <c r="TRG293" s="41"/>
      <c r="TRH293" s="41"/>
      <c r="TRI293" s="41"/>
      <c r="TRJ293" s="41"/>
      <c r="TRK293" s="41"/>
      <c r="TRL293" s="41"/>
      <c r="TRM293" s="41"/>
      <c r="TRN293" s="41"/>
      <c r="TRO293" s="41"/>
      <c r="TRP293" s="41"/>
      <c r="TRQ293" s="41"/>
      <c r="TRR293" s="41"/>
      <c r="TRS293" s="41"/>
      <c r="TRT293" s="41"/>
      <c r="TRU293" s="41"/>
      <c r="TRV293" s="41"/>
      <c r="TRW293" s="41"/>
      <c r="TRX293" s="41"/>
      <c r="TRY293" s="41"/>
      <c r="TRZ293" s="41"/>
      <c r="TSA293" s="41"/>
      <c r="TSB293" s="41"/>
      <c r="TSC293" s="41"/>
      <c r="TSD293" s="41"/>
      <c r="TSE293" s="41"/>
      <c r="TSF293" s="41"/>
      <c r="TSG293" s="41"/>
      <c r="TSH293" s="41"/>
      <c r="TSI293" s="41"/>
      <c r="TSJ293" s="41"/>
      <c r="TSK293" s="41"/>
      <c r="TSL293" s="41"/>
      <c r="TSM293" s="41"/>
      <c r="TSN293" s="41"/>
      <c r="TSO293" s="41"/>
      <c r="TSP293" s="41"/>
      <c r="TSQ293" s="41"/>
      <c r="TSR293" s="41"/>
      <c r="TSS293" s="41"/>
      <c r="TST293" s="41"/>
      <c r="TSU293" s="41"/>
      <c r="TSV293" s="41"/>
      <c r="TSW293" s="41"/>
      <c r="TSX293" s="41"/>
      <c r="TSY293" s="41"/>
      <c r="TSZ293" s="41"/>
      <c r="TTA293" s="41"/>
      <c r="TTB293" s="41"/>
      <c r="TTC293" s="41"/>
      <c r="TTD293" s="41"/>
      <c r="TTE293" s="41"/>
      <c r="TTF293" s="41"/>
      <c r="TTG293" s="41"/>
      <c r="TTH293" s="41"/>
      <c r="TTI293" s="41"/>
      <c r="TTJ293" s="41"/>
      <c r="TTK293" s="41"/>
      <c r="TTL293" s="41"/>
      <c r="TTM293" s="41"/>
      <c r="TTN293" s="41"/>
      <c r="TTO293" s="41"/>
      <c r="TTP293" s="41"/>
      <c r="TTQ293" s="41"/>
      <c r="TTR293" s="41"/>
      <c r="TTS293" s="41"/>
      <c r="TTT293" s="41"/>
      <c r="TTU293" s="41"/>
      <c r="TTV293" s="41"/>
      <c r="TTW293" s="41"/>
      <c r="TTX293" s="41"/>
      <c r="TTY293" s="41"/>
      <c r="TTZ293" s="41"/>
      <c r="TUA293" s="41"/>
      <c r="TUB293" s="41"/>
      <c r="TUC293" s="41"/>
      <c r="TUD293" s="42"/>
      <c r="TUE293" s="41"/>
      <c r="TUF293" s="41"/>
      <c r="TUG293" s="41"/>
      <c r="TUH293" s="41"/>
      <c r="TUI293" s="41"/>
      <c r="TUJ293" s="41"/>
      <c r="TUK293" s="41"/>
      <c r="TUL293" s="41"/>
      <c r="TUM293" s="41"/>
      <c r="TUN293" s="41"/>
      <c r="TUO293" s="41"/>
      <c r="TUP293" s="41"/>
      <c r="TUQ293" s="41"/>
      <c r="TUR293" s="41"/>
      <c r="TUS293" s="41"/>
      <c r="TUT293" s="41"/>
      <c r="TUU293" s="41"/>
      <c r="TUV293" s="41"/>
      <c r="TUW293" s="41"/>
      <c r="TUX293" s="41"/>
      <c r="TUY293" s="41"/>
      <c r="TUZ293" s="41"/>
      <c r="TVA293" s="41"/>
      <c r="TVB293" s="41"/>
      <c r="TVC293" s="41"/>
      <c r="TVD293" s="41"/>
      <c r="TVE293" s="41"/>
      <c r="TVF293" s="41"/>
      <c r="TVG293" s="41"/>
      <c r="TVH293" s="41"/>
      <c r="TVI293" s="41"/>
      <c r="TVJ293" s="41"/>
      <c r="TVK293" s="41"/>
      <c r="TVL293" s="41"/>
      <c r="TVM293" s="41"/>
      <c r="TVN293" s="41"/>
      <c r="TVO293" s="41"/>
      <c r="TVP293" s="41"/>
      <c r="TVQ293" s="41"/>
      <c r="TVR293" s="41"/>
      <c r="TVS293" s="41"/>
      <c r="TVT293" s="41"/>
      <c r="TVU293" s="41"/>
      <c r="TVV293" s="41"/>
      <c r="TVW293" s="41"/>
      <c r="TVX293" s="41"/>
      <c r="TVY293" s="41"/>
      <c r="TVZ293" s="41"/>
      <c r="TWA293" s="41"/>
      <c r="TWB293" s="41"/>
      <c r="TWC293" s="41"/>
      <c r="TWD293" s="41"/>
      <c r="TWE293" s="41"/>
      <c r="TWF293" s="41"/>
      <c r="TWG293" s="41"/>
      <c r="TWH293" s="41"/>
      <c r="TWI293" s="41"/>
      <c r="TWJ293" s="41"/>
      <c r="TWK293" s="41"/>
      <c r="TWL293" s="41"/>
      <c r="TWM293" s="41"/>
      <c r="TWN293" s="41"/>
      <c r="TWO293" s="41"/>
      <c r="TWP293" s="41"/>
      <c r="TWQ293" s="41"/>
      <c r="TWR293" s="41"/>
      <c r="TWS293" s="41"/>
      <c r="TWT293" s="41"/>
      <c r="TWU293" s="41"/>
      <c r="TWV293" s="41"/>
      <c r="TWW293" s="41"/>
      <c r="TWX293" s="41"/>
      <c r="TWY293" s="41"/>
      <c r="TWZ293" s="41"/>
      <c r="TXA293" s="41"/>
      <c r="TXB293" s="41"/>
      <c r="TXC293" s="41"/>
      <c r="TXD293" s="41"/>
      <c r="TXE293" s="41"/>
      <c r="TXF293" s="41"/>
      <c r="TXG293" s="41"/>
      <c r="TXH293" s="41"/>
      <c r="TXI293" s="41"/>
      <c r="TXJ293" s="41"/>
      <c r="TXK293" s="41"/>
      <c r="TXL293" s="41"/>
      <c r="TXM293" s="41"/>
      <c r="TXN293" s="41"/>
      <c r="TXO293" s="41"/>
      <c r="TXP293" s="41"/>
      <c r="TXQ293" s="41"/>
      <c r="TXR293" s="41"/>
      <c r="TXS293" s="41"/>
      <c r="TXT293" s="41"/>
      <c r="TXU293" s="41"/>
      <c r="TXV293" s="41"/>
      <c r="TXW293" s="41"/>
      <c r="TXX293" s="41"/>
      <c r="TXY293" s="41"/>
      <c r="TXZ293" s="41"/>
      <c r="TYA293" s="41"/>
      <c r="TYB293" s="41"/>
      <c r="TYC293" s="41"/>
      <c r="TYD293" s="41"/>
      <c r="TYE293" s="41"/>
      <c r="TYF293" s="41"/>
      <c r="TYG293" s="41"/>
      <c r="TYH293" s="41"/>
      <c r="TYI293" s="41"/>
      <c r="TYJ293" s="41"/>
      <c r="TYK293" s="41"/>
      <c r="TYL293" s="41"/>
      <c r="TYM293" s="41"/>
      <c r="TYN293" s="41"/>
      <c r="TYO293" s="41"/>
      <c r="TYP293" s="41"/>
      <c r="TYQ293" s="41"/>
      <c r="TYR293" s="41"/>
      <c r="TYS293" s="41"/>
      <c r="TYT293" s="41"/>
      <c r="TYU293" s="41"/>
      <c r="TYV293" s="41"/>
      <c r="TYW293" s="41"/>
      <c r="TYX293" s="41"/>
      <c r="TYY293" s="41"/>
      <c r="TYZ293" s="41"/>
      <c r="TZA293" s="41"/>
      <c r="TZB293" s="41"/>
      <c r="TZC293" s="41"/>
      <c r="TZD293" s="41"/>
      <c r="TZE293" s="41"/>
      <c r="TZF293" s="41"/>
      <c r="TZG293" s="41"/>
      <c r="TZH293" s="41"/>
      <c r="TZI293" s="41"/>
      <c r="TZJ293" s="41"/>
      <c r="TZK293" s="41"/>
      <c r="TZL293" s="41"/>
      <c r="TZM293" s="41"/>
      <c r="TZN293" s="41"/>
      <c r="TZO293" s="41"/>
      <c r="TZP293" s="41"/>
      <c r="TZQ293" s="41"/>
      <c r="TZR293" s="41"/>
      <c r="TZS293" s="41"/>
      <c r="TZT293" s="41"/>
      <c r="TZU293" s="42"/>
      <c r="TZV293" s="41"/>
      <c r="TZW293" s="41"/>
      <c r="TZX293" s="41"/>
      <c r="TZY293" s="41"/>
      <c r="TZZ293" s="41"/>
      <c r="UAA293" s="41"/>
      <c r="UAB293" s="41"/>
      <c r="UAC293" s="41"/>
      <c r="UAD293" s="41"/>
      <c r="UAE293" s="41"/>
      <c r="UAF293" s="41"/>
      <c r="UAG293" s="41"/>
      <c r="UAH293" s="41"/>
      <c r="UAI293" s="41"/>
      <c r="UAJ293" s="41"/>
      <c r="UAK293" s="41"/>
      <c r="UAL293" s="41"/>
      <c r="UAM293" s="41"/>
      <c r="UAN293" s="41"/>
      <c r="UAO293" s="41"/>
      <c r="UAP293" s="41"/>
      <c r="UAQ293" s="41"/>
      <c r="UAR293" s="41"/>
      <c r="UAS293" s="41"/>
      <c r="UAT293" s="41"/>
      <c r="UAU293" s="41"/>
      <c r="UAV293" s="41"/>
      <c r="UAW293" s="41"/>
      <c r="UAX293" s="41"/>
      <c r="UAY293" s="41"/>
      <c r="UAZ293" s="41"/>
      <c r="UBA293" s="41"/>
      <c r="UBB293" s="41"/>
      <c r="UBC293" s="41"/>
      <c r="UBD293" s="41"/>
      <c r="UBE293" s="41"/>
      <c r="UBF293" s="41"/>
      <c r="UBG293" s="41"/>
      <c r="UBH293" s="41"/>
      <c r="UBI293" s="41"/>
      <c r="UBJ293" s="41"/>
      <c r="UBK293" s="41"/>
      <c r="UBL293" s="41"/>
      <c r="UBM293" s="41"/>
      <c r="UBN293" s="41"/>
      <c r="UBO293" s="41"/>
      <c r="UBP293" s="41"/>
      <c r="UBQ293" s="41"/>
      <c r="UBR293" s="41"/>
      <c r="UBS293" s="41"/>
      <c r="UBT293" s="41"/>
      <c r="UBU293" s="41"/>
      <c r="UBV293" s="41"/>
      <c r="UBW293" s="41"/>
      <c r="UBX293" s="41"/>
      <c r="UBY293" s="41"/>
      <c r="UBZ293" s="41"/>
      <c r="UCA293" s="41"/>
      <c r="UCB293" s="41"/>
      <c r="UCC293" s="41"/>
      <c r="UCD293" s="41"/>
      <c r="UCE293" s="41"/>
      <c r="UCF293" s="41"/>
      <c r="UCG293" s="41"/>
      <c r="UCH293" s="41"/>
      <c r="UCI293" s="41"/>
      <c r="UCJ293" s="41"/>
      <c r="UCK293" s="41"/>
      <c r="UCL293" s="41"/>
      <c r="UCM293" s="41"/>
      <c r="UCN293" s="41"/>
      <c r="UCO293" s="41"/>
      <c r="UCP293" s="41"/>
      <c r="UCQ293" s="41"/>
      <c r="UCR293" s="41"/>
      <c r="UCS293" s="41"/>
      <c r="UCT293" s="41"/>
      <c r="UCU293" s="41"/>
      <c r="UCV293" s="41"/>
      <c r="UCW293" s="41"/>
      <c r="UCX293" s="41"/>
      <c r="UCY293" s="41"/>
      <c r="UCZ293" s="41"/>
      <c r="UDA293" s="41"/>
      <c r="UDB293" s="41"/>
      <c r="UDC293" s="41"/>
      <c r="UDD293" s="41"/>
      <c r="UDE293" s="41"/>
      <c r="UDF293" s="41"/>
      <c r="UDG293" s="41"/>
      <c r="UDH293" s="41"/>
      <c r="UDI293" s="41"/>
      <c r="UDJ293" s="41"/>
      <c r="UDK293" s="41"/>
      <c r="UDL293" s="41"/>
      <c r="UDM293" s="41"/>
      <c r="UDN293" s="41"/>
      <c r="UDO293" s="41"/>
      <c r="UDP293" s="41"/>
      <c r="UDQ293" s="41"/>
      <c r="UDR293" s="41"/>
      <c r="UDS293" s="41"/>
      <c r="UDT293" s="41"/>
      <c r="UDU293" s="41"/>
      <c r="UDV293" s="41"/>
      <c r="UDW293" s="41"/>
      <c r="UDX293" s="41"/>
      <c r="UDY293" s="41"/>
      <c r="UDZ293" s="41"/>
      <c r="UEA293" s="41"/>
      <c r="UEB293" s="41"/>
      <c r="UEC293" s="41"/>
      <c r="UED293" s="41"/>
      <c r="UEE293" s="41"/>
      <c r="UEF293" s="41"/>
      <c r="UEG293" s="41"/>
      <c r="UEH293" s="41"/>
      <c r="UEI293" s="41"/>
      <c r="UEJ293" s="41"/>
      <c r="UEK293" s="41"/>
      <c r="UEL293" s="41"/>
      <c r="UEM293" s="41"/>
      <c r="UEN293" s="41"/>
      <c r="UEO293" s="41"/>
      <c r="UEP293" s="41"/>
      <c r="UEQ293" s="41"/>
      <c r="UER293" s="41"/>
      <c r="UES293" s="41"/>
      <c r="UET293" s="41"/>
      <c r="UEU293" s="41"/>
      <c r="UEV293" s="41"/>
      <c r="UEW293" s="41"/>
      <c r="UEX293" s="41"/>
      <c r="UEY293" s="41"/>
      <c r="UEZ293" s="41"/>
      <c r="UFA293" s="41"/>
      <c r="UFB293" s="41"/>
      <c r="UFC293" s="41"/>
      <c r="UFD293" s="41"/>
      <c r="UFE293" s="41"/>
      <c r="UFF293" s="41"/>
      <c r="UFG293" s="41"/>
      <c r="UFH293" s="41"/>
      <c r="UFI293" s="41"/>
      <c r="UFJ293" s="41"/>
      <c r="UFK293" s="41"/>
      <c r="UFL293" s="42"/>
      <c r="UFM293" s="41"/>
      <c r="UFN293" s="41"/>
      <c r="UFO293" s="41"/>
      <c r="UFP293" s="41"/>
      <c r="UFQ293" s="41"/>
      <c r="UFR293" s="41"/>
      <c r="UFS293" s="41"/>
      <c r="UFT293" s="41"/>
      <c r="UFU293" s="41"/>
      <c r="UFV293" s="41"/>
      <c r="UFW293" s="41"/>
      <c r="UFX293" s="41"/>
      <c r="UFY293" s="41"/>
      <c r="UFZ293" s="41"/>
      <c r="UGA293" s="41"/>
      <c r="UGB293" s="41"/>
      <c r="UGC293" s="41"/>
      <c r="UGD293" s="41"/>
      <c r="UGE293" s="41"/>
      <c r="UGF293" s="41"/>
      <c r="UGG293" s="41"/>
      <c r="UGH293" s="41"/>
      <c r="UGI293" s="41"/>
      <c r="UGJ293" s="41"/>
      <c r="UGK293" s="41"/>
      <c r="UGL293" s="41"/>
      <c r="UGM293" s="41"/>
      <c r="UGN293" s="41"/>
      <c r="UGO293" s="41"/>
      <c r="UGP293" s="41"/>
      <c r="UGQ293" s="41"/>
      <c r="UGR293" s="41"/>
      <c r="UGS293" s="41"/>
      <c r="UGT293" s="41"/>
      <c r="UGU293" s="41"/>
      <c r="UGV293" s="41"/>
      <c r="UGW293" s="41"/>
      <c r="UGX293" s="41"/>
      <c r="UGY293" s="41"/>
      <c r="UGZ293" s="41"/>
      <c r="UHA293" s="41"/>
      <c r="UHB293" s="41"/>
      <c r="UHC293" s="41"/>
      <c r="UHD293" s="41"/>
      <c r="UHE293" s="41"/>
      <c r="UHF293" s="41"/>
      <c r="UHG293" s="41"/>
      <c r="UHH293" s="41"/>
      <c r="UHI293" s="41"/>
      <c r="UHJ293" s="41"/>
      <c r="UHK293" s="41"/>
      <c r="UHL293" s="41"/>
      <c r="UHM293" s="41"/>
      <c r="UHN293" s="41"/>
      <c r="UHO293" s="41"/>
      <c r="UHP293" s="41"/>
      <c r="UHQ293" s="41"/>
      <c r="UHR293" s="41"/>
      <c r="UHS293" s="41"/>
      <c r="UHT293" s="41"/>
      <c r="UHU293" s="41"/>
      <c r="UHV293" s="41"/>
      <c r="UHW293" s="41"/>
      <c r="UHX293" s="41"/>
      <c r="UHY293" s="41"/>
      <c r="UHZ293" s="41"/>
      <c r="UIA293" s="41"/>
      <c r="UIB293" s="41"/>
      <c r="UIC293" s="41"/>
      <c r="UID293" s="41"/>
      <c r="UIE293" s="41"/>
      <c r="UIF293" s="41"/>
      <c r="UIG293" s="41"/>
      <c r="UIH293" s="41"/>
      <c r="UII293" s="41"/>
      <c r="UIJ293" s="41"/>
      <c r="UIK293" s="41"/>
      <c r="UIL293" s="41"/>
      <c r="UIM293" s="41"/>
      <c r="UIN293" s="41"/>
      <c r="UIO293" s="41"/>
      <c r="UIP293" s="41"/>
      <c r="UIQ293" s="41"/>
      <c r="UIR293" s="41"/>
      <c r="UIS293" s="41"/>
      <c r="UIT293" s="41"/>
      <c r="UIU293" s="41"/>
      <c r="UIV293" s="41"/>
      <c r="UIW293" s="41"/>
      <c r="UIX293" s="41"/>
      <c r="UIY293" s="41"/>
      <c r="UIZ293" s="41"/>
      <c r="UJA293" s="41"/>
      <c r="UJB293" s="41"/>
      <c r="UJC293" s="41"/>
      <c r="UJD293" s="41"/>
      <c r="UJE293" s="41"/>
      <c r="UJF293" s="41"/>
      <c r="UJG293" s="41"/>
      <c r="UJH293" s="41"/>
      <c r="UJI293" s="41"/>
      <c r="UJJ293" s="41"/>
      <c r="UJK293" s="41"/>
      <c r="UJL293" s="41"/>
      <c r="UJM293" s="41"/>
      <c r="UJN293" s="41"/>
      <c r="UJO293" s="41"/>
      <c r="UJP293" s="41"/>
      <c r="UJQ293" s="41"/>
      <c r="UJR293" s="41"/>
      <c r="UJS293" s="41"/>
      <c r="UJT293" s="41"/>
      <c r="UJU293" s="41"/>
      <c r="UJV293" s="41"/>
      <c r="UJW293" s="41"/>
      <c r="UJX293" s="41"/>
      <c r="UJY293" s="41"/>
      <c r="UJZ293" s="41"/>
      <c r="UKA293" s="41"/>
      <c r="UKB293" s="41"/>
      <c r="UKC293" s="41"/>
      <c r="UKD293" s="41"/>
      <c r="UKE293" s="41"/>
      <c r="UKF293" s="41"/>
      <c r="UKG293" s="41"/>
      <c r="UKH293" s="41"/>
      <c r="UKI293" s="41"/>
      <c r="UKJ293" s="41"/>
      <c r="UKK293" s="41"/>
      <c r="UKL293" s="41"/>
      <c r="UKM293" s="41"/>
      <c r="UKN293" s="41"/>
      <c r="UKO293" s="41"/>
      <c r="UKP293" s="41"/>
      <c r="UKQ293" s="41"/>
      <c r="UKR293" s="41"/>
      <c r="UKS293" s="41"/>
      <c r="UKT293" s="41"/>
      <c r="UKU293" s="41"/>
      <c r="UKV293" s="41"/>
      <c r="UKW293" s="41"/>
      <c r="UKX293" s="41"/>
      <c r="UKY293" s="41"/>
      <c r="UKZ293" s="41"/>
      <c r="ULA293" s="41"/>
      <c r="ULB293" s="41"/>
      <c r="ULC293" s="42"/>
      <c r="ULD293" s="41"/>
      <c r="ULE293" s="41"/>
      <c r="ULF293" s="41"/>
      <c r="ULG293" s="41"/>
      <c r="ULH293" s="41"/>
      <c r="ULI293" s="41"/>
      <c r="ULJ293" s="41"/>
      <c r="ULK293" s="41"/>
      <c r="ULL293" s="41"/>
      <c r="ULM293" s="41"/>
      <c r="ULN293" s="41"/>
      <c r="ULO293" s="41"/>
      <c r="ULP293" s="41"/>
      <c r="ULQ293" s="41"/>
      <c r="ULR293" s="41"/>
      <c r="ULS293" s="41"/>
      <c r="ULT293" s="41"/>
      <c r="ULU293" s="41"/>
      <c r="ULV293" s="41"/>
      <c r="ULW293" s="41"/>
      <c r="ULX293" s="41"/>
      <c r="ULY293" s="41"/>
      <c r="ULZ293" s="41"/>
      <c r="UMA293" s="41"/>
      <c r="UMB293" s="41"/>
      <c r="UMC293" s="41"/>
      <c r="UMD293" s="41"/>
      <c r="UME293" s="41"/>
      <c r="UMF293" s="41"/>
      <c r="UMG293" s="41"/>
      <c r="UMH293" s="41"/>
      <c r="UMI293" s="41"/>
      <c r="UMJ293" s="41"/>
      <c r="UMK293" s="41"/>
      <c r="UML293" s="41"/>
      <c r="UMM293" s="41"/>
      <c r="UMN293" s="41"/>
      <c r="UMO293" s="41"/>
      <c r="UMP293" s="41"/>
      <c r="UMQ293" s="41"/>
      <c r="UMR293" s="41"/>
      <c r="UMS293" s="41"/>
      <c r="UMT293" s="41"/>
      <c r="UMU293" s="41"/>
      <c r="UMV293" s="41"/>
      <c r="UMW293" s="41"/>
      <c r="UMX293" s="41"/>
      <c r="UMY293" s="41"/>
      <c r="UMZ293" s="41"/>
      <c r="UNA293" s="41"/>
      <c r="UNB293" s="41"/>
      <c r="UNC293" s="41"/>
      <c r="UND293" s="41"/>
      <c r="UNE293" s="41"/>
      <c r="UNF293" s="41"/>
      <c r="UNG293" s="41"/>
      <c r="UNH293" s="41"/>
      <c r="UNI293" s="41"/>
      <c r="UNJ293" s="41"/>
      <c r="UNK293" s="41"/>
      <c r="UNL293" s="41"/>
      <c r="UNM293" s="41"/>
      <c r="UNN293" s="41"/>
      <c r="UNO293" s="41"/>
      <c r="UNP293" s="41"/>
      <c r="UNQ293" s="41"/>
      <c r="UNR293" s="41"/>
      <c r="UNS293" s="41"/>
      <c r="UNT293" s="41"/>
      <c r="UNU293" s="41"/>
      <c r="UNV293" s="41"/>
      <c r="UNW293" s="41"/>
      <c r="UNX293" s="41"/>
      <c r="UNY293" s="41"/>
      <c r="UNZ293" s="41"/>
      <c r="UOA293" s="41"/>
      <c r="UOB293" s="41"/>
      <c r="UOC293" s="41"/>
      <c r="UOD293" s="41"/>
      <c r="UOE293" s="41"/>
      <c r="UOF293" s="41"/>
      <c r="UOG293" s="41"/>
      <c r="UOH293" s="41"/>
      <c r="UOI293" s="41"/>
      <c r="UOJ293" s="41"/>
      <c r="UOK293" s="41"/>
      <c r="UOL293" s="41"/>
      <c r="UOM293" s="41"/>
      <c r="UON293" s="41"/>
      <c r="UOO293" s="41"/>
      <c r="UOP293" s="41"/>
      <c r="UOQ293" s="41"/>
      <c r="UOR293" s="41"/>
      <c r="UOS293" s="41"/>
      <c r="UOT293" s="41"/>
      <c r="UOU293" s="41"/>
      <c r="UOV293" s="41"/>
      <c r="UOW293" s="41"/>
      <c r="UOX293" s="41"/>
      <c r="UOY293" s="41"/>
      <c r="UOZ293" s="41"/>
      <c r="UPA293" s="41"/>
      <c r="UPB293" s="41"/>
      <c r="UPC293" s="41"/>
      <c r="UPD293" s="41"/>
      <c r="UPE293" s="41"/>
      <c r="UPF293" s="41"/>
      <c r="UPG293" s="41"/>
      <c r="UPH293" s="41"/>
      <c r="UPI293" s="41"/>
      <c r="UPJ293" s="41"/>
      <c r="UPK293" s="41"/>
      <c r="UPL293" s="41"/>
      <c r="UPM293" s="41"/>
      <c r="UPN293" s="41"/>
      <c r="UPO293" s="41"/>
      <c r="UPP293" s="41"/>
      <c r="UPQ293" s="41"/>
      <c r="UPR293" s="41"/>
      <c r="UPS293" s="41"/>
      <c r="UPT293" s="41"/>
      <c r="UPU293" s="41"/>
      <c r="UPV293" s="41"/>
      <c r="UPW293" s="41"/>
      <c r="UPX293" s="41"/>
      <c r="UPY293" s="41"/>
      <c r="UPZ293" s="41"/>
      <c r="UQA293" s="41"/>
      <c r="UQB293" s="41"/>
      <c r="UQC293" s="41"/>
      <c r="UQD293" s="41"/>
      <c r="UQE293" s="41"/>
      <c r="UQF293" s="41"/>
      <c r="UQG293" s="41"/>
      <c r="UQH293" s="41"/>
      <c r="UQI293" s="41"/>
      <c r="UQJ293" s="41"/>
      <c r="UQK293" s="41"/>
      <c r="UQL293" s="41"/>
      <c r="UQM293" s="41"/>
      <c r="UQN293" s="41"/>
      <c r="UQO293" s="41"/>
      <c r="UQP293" s="41"/>
      <c r="UQQ293" s="41"/>
      <c r="UQR293" s="41"/>
      <c r="UQS293" s="41"/>
      <c r="UQT293" s="42"/>
      <c r="UQU293" s="41"/>
      <c r="UQV293" s="41"/>
      <c r="UQW293" s="41"/>
      <c r="UQX293" s="41"/>
      <c r="UQY293" s="41"/>
      <c r="UQZ293" s="41"/>
      <c r="URA293" s="41"/>
      <c r="URB293" s="41"/>
      <c r="URC293" s="41"/>
      <c r="URD293" s="41"/>
      <c r="URE293" s="41"/>
      <c r="URF293" s="41"/>
      <c r="URG293" s="41"/>
      <c r="URH293" s="41"/>
      <c r="URI293" s="41"/>
      <c r="URJ293" s="41"/>
      <c r="URK293" s="41"/>
      <c r="URL293" s="41"/>
      <c r="URM293" s="41"/>
      <c r="URN293" s="41"/>
      <c r="URO293" s="41"/>
      <c r="URP293" s="41"/>
      <c r="URQ293" s="41"/>
      <c r="URR293" s="41"/>
      <c r="URS293" s="41"/>
      <c r="URT293" s="41"/>
      <c r="URU293" s="41"/>
      <c r="URV293" s="41"/>
      <c r="URW293" s="41"/>
      <c r="URX293" s="41"/>
      <c r="URY293" s="41"/>
      <c r="URZ293" s="41"/>
      <c r="USA293" s="41"/>
      <c r="USB293" s="41"/>
      <c r="USC293" s="41"/>
      <c r="USD293" s="41"/>
      <c r="USE293" s="41"/>
      <c r="USF293" s="41"/>
      <c r="USG293" s="41"/>
      <c r="USH293" s="41"/>
      <c r="USI293" s="41"/>
      <c r="USJ293" s="41"/>
      <c r="USK293" s="41"/>
      <c r="USL293" s="41"/>
      <c r="USM293" s="41"/>
      <c r="USN293" s="41"/>
      <c r="USO293" s="41"/>
      <c r="USP293" s="41"/>
      <c r="USQ293" s="41"/>
      <c r="USR293" s="41"/>
      <c r="USS293" s="41"/>
      <c r="UST293" s="41"/>
      <c r="USU293" s="41"/>
      <c r="USV293" s="41"/>
      <c r="USW293" s="41"/>
      <c r="USX293" s="41"/>
      <c r="USY293" s="41"/>
      <c r="USZ293" s="41"/>
      <c r="UTA293" s="41"/>
      <c r="UTB293" s="41"/>
      <c r="UTC293" s="41"/>
      <c r="UTD293" s="41"/>
      <c r="UTE293" s="41"/>
      <c r="UTF293" s="41"/>
      <c r="UTG293" s="41"/>
      <c r="UTH293" s="41"/>
      <c r="UTI293" s="41"/>
      <c r="UTJ293" s="41"/>
      <c r="UTK293" s="41"/>
      <c r="UTL293" s="41"/>
      <c r="UTM293" s="41"/>
      <c r="UTN293" s="41"/>
      <c r="UTO293" s="41"/>
      <c r="UTP293" s="41"/>
      <c r="UTQ293" s="41"/>
      <c r="UTR293" s="41"/>
      <c r="UTS293" s="41"/>
      <c r="UTT293" s="41"/>
      <c r="UTU293" s="41"/>
      <c r="UTV293" s="41"/>
      <c r="UTW293" s="41"/>
      <c r="UTX293" s="41"/>
      <c r="UTY293" s="41"/>
      <c r="UTZ293" s="41"/>
      <c r="UUA293" s="41"/>
      <c r="UUB293" s="41"/>
      <c r="UUC293" s="41"/>
      <c r="UUD293" s="41"/>
      <c r="UUE293" s="41"/>
      <c r="UUF293" s="41"/>
      <c r="UUG293" s="41"/>
      <c r="UUH293" s="41"/>
      <c r="UUI293" s="41"/>
      <c r="UUJ293" s="41"/>
      <c r="UUK293" s="41"/>
      <c r="UUL293" s="41"/>
      <c r="UUM293" s="41"/>
      <c r="UUN293" s="41"/>
      <c r="UUO293" s="41"/>
      <c r="UUP293" s="41"/>
      <c r="UUQ293" s="41"/>
      <c r="UUR293" s="41"/>
      <c r="UUS293" s="41"/>
      <c r="UUT293" s="41"/>
      <c r="UUU293" s="41"/>
      <c r="UUV293" s="41"/>
      <c r="UUW293" s="41"/>
      <c r="UUX293" s="41"/>
      <c r="UUY293" s="41"/>
      <c r="UUZ293" s="41"/>
      <c r="UVA293" s="41"/>
      <c r="UVB293" s="41"/>
      <c r="UVC293" s="41"/>
      <c r="UVD293" s="41"/>
      <c r="UVE293" s="41"/>
      <c r="UVF293" s="41"/>
      <c r="UVG293" s="41"/>
      <c r="UVH293" s="41"/>
      <c r="UVI293" s="41"/>
      <c r="UVJ293" s="41"/>
      <c r="UVK293" s="41"/>
      <c r="UVL293" s="41"/>
      <c r="UVM293" s="41"/>
      <c r="UVN293" s="41"/>
      <c r="UVO293" s="41"/>
      <c r="UVP293" s="41"/>
      <c r="UVQ293" s="41"/>
      <c r="UVR293" s="41"/>
      <c r="UVS293" s="41"/>
      <c r="UVT293" s="41"/>
      <c r="UVU293" s="41"/>
      <c r="UVV293" s="41"/>
      <c r="UVW293" s="41"/>
      <c r="UVX293" s="41"/>
      <c r="UVY293" s="41"/>
      <c r="UVZ293" s="41"/>
      <c r="UWA293" s="41"/>
      <c r="UWB293" s="41"/>
      <c r="UWC293" s="41"/>
      <c r="UWD293" s="41"/>
      <c r="UWE293" s="41"/>
      <c r="UWF293" s="41"/>
      <c r="UWG293" s="41"/>
      <c r="UWH293" s="41"/>
      <c r="UWI293" s="41"/>
      <c r="UWJ293" s="41"/>
      <c r="UWK293" s="42"/>
      <c r="UWL293" s="41"/>
      <c r="UWM293" s="41"/>
      <c r="UWN293" s="41"/>
      <c r="UWO293" s="41"/>
      <c r="UWP293" s="41"/>
      <c r="UWQ293" s="41"/>
      <c r="UWR293" s="41"/>
      <c r="UWS293" s="41"/>
      <c r="UWT293" s="41"/>
      <c r="UWU293" s="41"/>
      <c r="UWV293" s="41"/>
      <c r="UWW293" s="41"/>
      <c r="UWX293" s="41"/>
      <c r="UWY293" s="41"/>
      <c r="UWZ293" s="41"/>
      <c r="UXA293" s="41"/>
      <c r="UXB293" s="41"/>
      <c r="UXC293" s="41"/>
      <c r="UXD293" s="41"/>
      <c r="UXE293" s="41"/>
      <c r="UXF293" s="41"/>
      <c r="UXG293" s="41"/>
      <c r="UXH293" s="41"/>
      <c r="UXI293" s="41"/>
      <c r="UXJ293" s="41"/>
      <c r="UXK293" s="41"/>
      <c r="UXL293" s="41"/>
      <c r="UXM293" s="41"/>
      <c r="UXN293" s="41"/>
      <c r="UXO293" s="41"/>
      <c r="UXP293" s="41"/>
      <c r="UXQ293" s="41"/>
      <c r="UXR293" s="41"/>
      <c r="UXS293" s="41"/>
      <c r="UXT293" s="41"/>
      <c r="UXU293" s="41"/>
      <c r="UXV293" s="41"/>
      <c r="UXW293" s="41"/>
      <c r="UXX293" s="41"/>
      <c r="UXY293" s="41"/>
      <c r="UXZ293" s="41"/>
      <c r="UYA293" s="41"/>
      <c r="UYB293" s="41"/>
      <c r="UYC293" s="41"/>
      <c r="UYD293" s="41"/>
      <c r="UYE293" s="41"/>
      <c r="UYF293" s="41"/>
      <c r="UYG293" s="41"/>
      <c r="UYH293" s="41"/>
      <c r="UYI293" s="41"/>
      <c r="UYJ293" s="41"/>
      <c r="UYK293" s="41"/>
      <c r="UYL293" s="41"/>
      <c r="UYM293" s="41"/>
      <c r="UYN293" s="41"/>
      <c r="UYO293" s="41"/>
      <c r="UYP293" s="41"/>
      <c r="UYQ293" s="41"/>
      <c r="UYR293" s="41"/>
      <c r="UYS293" s="41"/>
      <c r="UYT293" s="41"/>
      <c r="UYU293" s="41"/>
      <c r="UYV293" s="41"/>
      <c r="UYW293" s="41"/>
      <c r="UYX293" s="41"/>
      <c r="UYY293" s="41"/>
      <c r="UYZ293" s="41"/>
      <c r="UZA293" s="41"/>
      <c r="UZB293" s="41"/>
      <c r="UZC293" s="41"/>
      <c r="UZD293" s="41"/>
      <c r="UZE293" s="41"/>
      <c r="UZF293" s="41"/>
      <c r="UZG293" s="41"/>
      <c r="UZH293" s="41"/>
      <c r="UZI293" s="41"/>
      <c r="UZJ293" s="41"/>
      <c r="UZK293" s="41"/>
      <c r="UZL293" s="41"/>
      <c r="UZM293" s="41"/>
      <c r="UZN293" s="41"/>
      <c r="UZO293" s="41"/>
      <c r="UZP293" s="41"/>
      <c r="UZQ293" s="41"/>
      <c r="UZR293" s="41"/>
      <c r="UZS293" s="41"/>
      <c r="UZT293" s="41"/>
      <c r="UZU293" s="41"/>
      <c r="UZV293" s="41"/>
      <c r="UZW293" s="41"/>
      <c r="UZX293" s="41"/>
      <c r="UZY293" s="41"/>
      <c r="UZZ293" s="41"/>
      <c r="VAA293" s="41"/>
      <c r="VAB293" s="41"/>
      <c r="VAC293" s="41"/>
      <c r="VAD293" s="41"/>
      <c r="VAE293" s="41"/>
      <c r="VAF293" s="41"/>
      <c r="VAG293" s="41"/>
      <c r="VAH293" s="41"/>
      <c r="VAI293" s="41"/>
      <c r="VAJ293" s="41"/>
      <c r="VAK293" s="41"/>
      <c r="VAL293" s="41"/>
      <c r="VAM293" s="41"/>
      <c r="VAN293" s="41"/>
      <c r="VAO293" s="41"/>
      <c r="VAP293" s="41"/>
      <c r="VAQ293" s="41"/>
      <c r="VAR293" s="41"/>
      <c r="VAS293" s="41"/>
      <c r="VAT293" s="41"/>
      <c r="VAU293" s="41"/>
      <c r="VAV293" s="41"/>
      <c r="VAW293" s="41"/>
      <c r="VAX293" s="41"/>
      <c r="VAY293" s="41"/>
      <c r="VAZ293" s="41"/>
      <c r="VBA293" s="41"/>
      <c r="VBB293" s="41"/>
      <c r="VBC293" s="41"/>
      <c r="VBD293" s="41"/>
      <c r="VBE293" s="41"/>
      <c r="VBF293" s="41"/>
      <c r="VBG293" s="41"/>
      <c r="VBH293" s="41"/>
      <c r="VBI293" s="41"/>
      <c r="VBJ293" s="41"/>
      <c r="VBK293" s="41"/>
      <c r="VBL293" s="41"/>
      <c r="VBM293" s="41"/>
      <c r="VBN293" s="41"/>
      <c r="VBO293" s="41"/>
      <c r="VBP293" s="41"/>
      <c r="VBQ293" s="41"/>
      <c r="VBR293" s="41"/>
      <c r="VBS293" s="41"/>
      <c r="VBT293" s="41"/>
      <c r="VBU293" s="41"/>
      <c r="VBV293" s="41"/>
      <c r="VBW293" s="41"/>
      <c r="VBX293" s="41"/>
      <c r="VBY293" s="41"/>
      <c r="VBZ293" s="41"/>
      <c r="VCA293" s="41"/>
      <c r="VCB293" s="42"/>
      <c r="VCC293" s="41"/>
      <c r="VCD293" s="41"/>
      <c r="VCE293" s="41"/>
      <c r="VCF293" s="41"/>
      <c r="VCG293" s="41"/>
      <c r="VCH293" s="41"/>
      <c r="VCI293" s="41"/>
      <c r="VCJ293" s="41"/>
      <c r="VCK293" s="41"/>
      <c r="VCL293" s="41"/>
      <c r="VCM293" s="41"/>
      <c r="VCN293" s="41"/>
      <c r="VCO293" s="41"/>
      <c r="VCP293" s="41"/>
      <c r="VCQ293" s="41"/>
      <c r="VCR293" s="41"/>
      <c r="VCS293" s="41"/>
      <c r="VCT293" s="41"/>
      <c r="VCU293" s="41"/>
      <c r="VCV293" s="41"/>
      <c r="VCW293" s="41"/>
      <c r="VCX293" s="41"/>
      <c r="VCY293" s="41"/>
      <c r="VCZ293" s="41"/>
      <c r="VDA293" s="41"/>
      <c r="VDB293" s="41"/>
      <c r="VDC293" s="41"/>
      <c r="VDD293" s="41"/>
      <c r="VDE293" s="41"/>
      <c r="VDF293" s="41"/>
      <c r="VDG293" s="41"/>
      <c r="VDH293" s="41"/>
      <c r="VDI293" s="41"/>
      <c r="VDJ293" s="41"/>
      <c r="VDK293" s="41"/>
      <c r="VDL293" s="41"/>
      <c r="VDM293" s="41"/>
      <c r="VDN293" s="41"/>
      <c r="VDO293" s="41"/>
      <c r="VDP293" s="41"/>
      <c r="VDQ293" s="41"/>
      <c r="VDR293" s="41"/>
      <c r="VDS293" s="41"/>
      <c r="VDT293" s="41"/>
      <c r="VDU293" s="41"/>
      <c r="VDV293" s="41"/>
      <c r="VDW293" s="41"/>
      <c r="VDX293" s="41"/>
      <c r="VDY293" s="41"/>
      <c r="VDZ293" s="41"/>
      <c r="VEA293" s="41"/>
      <c r="VEB293" s="41"/>
      <c r="VEC293" s="41"/>
      <c r="VED293" s="41"/>
      <c r="VEE293" s="41"/>
      <c r="VEF293" s="41"/>
      <c r="VEG293" s="41"/>
      <c r="VEH293" s="41"/>
      <c r="VEI293" s="41"/>
      <c r="VEJ293" s="41"/>
      <c r="VEK293" s="41"/>
      <c r="VEL293" s="41"/>
      <c r="VEM293" s="41"/>
      <c r="VEN293" s="41"/>
      <c r="VEO293" s="41"/>
      <c r="VEP293" s="41"/>
      <c r="VEQ293" s="41"/>
      <c r="VER293" s="41"/>
      <c r="VES293" s="41"/>
      <c r="VET293" s="41"/>
      <c r="VEU293" s="41"/>
      <c r="VEV293" s="41"/>
      <c r="VEW293" s="41"/>
      <c r="VEX293" s="41"/>
      <c r="VEY293" s="41"/>
      <c r="VEZ293" s="41"/>
      <c r="VFA293" s="41"/>
      <c r="VFB293" s="41"/>
      <c r="VFC293" s="41"/>
      <c r="VFD293" s="41"/>
      <c r="VFE293" s="41"/>
      <c r="VFF293" s="41"/>
      <c r="VFG293" s="41"/>
      <c r="VFH293" s="41"/>
      <c r="VFI293" s="41"/>
      <c r="VFJ293" s="41"/>
      <c r="VFK293" s="41"/>
      <c r="VFL293" s="41"/>
      <c r="VFM293" s="41"/>
      <c r="VFN293" s="41"/>
      <c r="VFO293" s="41"/>
      <c r="VFP293" s="41"/>
      <c r="VFQ293" s="41"/>
      <c r="VFR293" s="41"/>
      <c r="VFS293" s="41"/>
      <c r="VFT293" s="41"/>
      <c r="VFU293" s="41"/>
      <c r="VFV293" s="41"/>
      <c r="VFW293" s="41"/>
      <c r="VFX293" s="41"/>
      <c r="VFY293" s="41"/>
      <c r="VFZ293" s="41"/>
      <c r="VGA293" s="41"/>
      <c r="VGB293" s="41"/>
      <c r="VGC293" s="41"/>
      <c r="VGD293" s="41"/>
      <c r="VGE293" s="41"/>
      <c r="VGF293" s="41"/>
      <c r="VGG293" s="41"/>
      <c r="VGH293" s="41"/>
      <c r="VGI293" s="41"/>
      <c r="VGJ293" s="41"/>
      <c r="VGK293" s="41"/>
      <c r="VGL293" s="41"/>
      <c r="VGM293" s="41"/>
      <c r="VGN293" s="41"/>
      <c r="VGO293" s="41"/>
      <c r="VGP293" s="41"/>
      <c r="VGQ293" s="41"/>
      <c r="VGR293" s="41"/>
      <c r="VGS293" s="41"/>
      <c r="VGT293" s="41"/>
      <c r="VGU293" s="41"/>
      <c r="VGV293" s="41"/>
      <c r="VGW293" s="41"/>
      <c r="VGX293" s="41"/>
      <c r="VGY293" s="41"/>
      <c r="VGZ293" s="41"/>
      <c r="VHA293" s="41"/>
      <c r="VHB293" s="41"/>
      <c r="VHC293" s="41"/>
      <c r="VHD293" s="41"/>
      <c r="VHE293" s="41"/>
      <c r="VHF293" s="41"/>
      <c r="VHG293" s="41"/>
      <c r="VHH293" s="41"/>
      <c r="VHI293" s="41"/>
      <c r="VHJ293" s="41"/>
      <c r="VHK293" s="41"/>
      <c r="VHL293" s="41"/>
      <c r="VHM293" s="41"/>
      <c r="VHN293" s="41"/>
      <c r="VHO293" s="41"/>
      <c r="VHP293" s="41"/>
      <c r="VHQ293" s="41"/>
      <c r="VHR293" s="41"/>
      <c r="VHS293" s="42"/>
      <c r="VHT293" s="41"/>
      <c r="VHU293" s="41"/>
      <c r="VHV293" s="41"/>
      <c r="VHW293" s="41"/>
      <c r="VHX293" s="41"/>
      <c r="VHY293" s="41"/>
      <c r="VHZ293" s="41"/>
      <c r="VIA293" s="41"/>
      <c r="VIB293" s="41"/>
      <c r="VIC293" s="41"/>
      <c r="VID293" s="41"/>
      <c r="VIE293" s="41"/>
      <c r="VIF293" s="41"/>
      <c r="VIG293" s="41"/>
      <c r="VIH293" s="41"/>
      <c r="VII293" s="41"/>
      <c r="VIJ293" s="41"/>
      <c r="VIK293" s="41"/>
      <c r="VIL293" s="41"/>
      <c r="VIM293" s="41"/>
      <c r="VIN293" s="41"/>
      <c r="VIO293" s="41"/>
      <c r="VIP293" s="41"/>
      <c r="VIQ293" s="41"/>
      <c r="VIR293" s="41"/>
      <c r="VIS293" s="41"/>
      <c r="VIT293" s="41"/>
      <c r="VIU293" s="41"/>
      <c r="VIV293" s="41"/>
      <c r="VIW293" s="41"/>
      <c r="VIX293" s="41"/>
      <c r="VIY293" s="41"/>
      <c r="VIZ293" s="41"/>
      <c r="VJA293" s="41"/>
      <c r="VJB293" s="41"/>
      <c r="VJC293" s="41"/>
      <c r="VJD293" s="41"/>
      <c r="VJE293" s="41"/>
      <c r="VJF293" s="41"/>
      <c r="VJG293" s="41"/>
      <c r="VJH293" s="41"/>
      <c r="VJI293" s="41"/>
      <c r="VJJ293" s="41"/>
      <c r="VJK293" s="41"/>
      <c r="VJL293" s="41"/>
      <c r="VJM293" s="41"/>
      <c r="VJN293" s="41"/>
      <c r="VJO293" s="41"/>
      <c r="VJP293" s="41"/>
      <c r="VJQ293" s="41"/>
      <c r="VJR293" s="41"/>
      <c r="VJS293" s="41"/>
      <c r="VJT293" s="41"/>
      <c r="VJU293" s="41"/>
      <c r="VJV293" s="41"/>
      <c r="VJW293" s="41"/>
      <c r="VJX293" s="41"/>
      <c r="VJY293" s="41"/>
      <c r="VJZ293" s="41"/>
      <c r="VKA293" s="41"/>
      <c r="VKB293" s="41"/>
      <c r="VKC293" s="41"/>
      <c r="VKD293" s="41"/>
      <c r="VKE293" s="41"/>
      <c r="VKF293" s="41"/>
      <c r="VKG293" s="41"/>
      <c r="VKH293" s="41"/>
      <c r="VKI293" s="41"/>
      <c r="VKJ293" s="41"/>
      <c r="VKK293" s="41"/>
      <c r="VKL293" s="41"/>
      <c r="VKM293" s="41"/>
      <c r="VKN293" s="41"/>
      <c r="VKO293" s="41"/>
      <c r="VKP293" s="41"/>
      <c r="VKQ293" s="41"/>
      <c r="VKR293" s="41"/>
      <c r="VKS293" s="41"/>
      <c r="VKT293" s="41"/>
      <c r="VKU293" s="41"/>
      <c r="VKV293" s="41"/>
      <c r="VKW293" s="41"/>
      <c r="VKX293" s="41"/>
      <c r="VKY293" s="41"/>
      <c r="VKZ293" s="41"/>
      <c r="VLA293" s="41"/>
      <c r="VLB293" s="41"/>
      <c r="VLC293" s="41"/>
      <c r="VLD293" s="41"/>
      <c r="VLE293" s="41"/>
      <c r="VLF293" s="41"/>
      <c r="VLG293" s="41"/>
      <c r="VLH293" s="41"/>
      <c r="VLI293" s="41"/>
      <c r="VLJ293" s="41"/>
      <c r="VLK293" s="41"/>
      <c r="VLL293" s="41"/>
      <c r="VLM293" s="41"/>
      <c r="VLN293" s="41"/>
      <c r="VLO293" s="41"/>
      <c r="VLP293" s="41"/>
      <c r="VLQ293" s="41"/>
      <c r="VLR293" s="41"/>
      <c r="VLS293" s="41"/>
      <c r="VLT293" s="41"/>
      <c r="VLU293" s="41"/>
      <c r="VLV293" s="41"/>
      <c r="VLW293" s="41"/>
      <c r="VLX293" s="41"/>
      <c r="VLY293" s="41"/>
      <c r="VLZ293" s="41"/>
      <c r="VMA293" s="41"/>
      <c r="VMB293" s="41"/>
      <c r="VMC293" s="41"/>
      <c r="VMD293" s="41"/>
      <c r="VME293" s="41"/>
      <c r="VMF293" s="41"/>
      <c r="VMG293" s="41"/>
      <c r="VMH293" s="41"/>
      <c r="VMI293" s="41"/>
      <c r="VMJ293" s="41"/>
      <c r="VMK293" s="41"/>
      <c r="VML293" s="41"/>
      <c r="VMM293" s="41"/>
      <c r="VMN293" s="41"/>
      <c r="VMO293" s="41"/>
      <c r="VMP293" s="41"/>
      <c r="VMQ293" s="41"/>
      <c r="VMR293" s="41"/>
      <c r="VMS293" s="41"/>
      <c r="VMT293" s="41"/>
      <c r="VMU293" s="41"/>
      <c r="VMV293" s="41"/>
      <c r="VMW293" s="41"/>
      <c r="VMX293" s="41"/>
      <c r="VMY293" s="41"/>
      <c r="VMZ293" s="41"/>
      <c r="VNA293" s="41"/>
      <c r="VNB293" s="41"/>
      <c r="VNC293" s="41"/>
      <c r="VND293" s="41"/>
      <c r="VNE293" s="41"/>
      <c r="VNF293" s="41"/>
      <c r="VNG293" s="41"/>
      <c r="VNH293" s="41"/>
      <c r="VNI293" s="41"/>
      <c r="VNJ293" s="42"/>
      <c r="VNK293" s="41"/>
      <c r="VNL293" s="41"/>
      <c r="VNM293" s="41"/>
      <c r="VNN293" s="41"/>
      <c r="VNO293" s="41"/>
      <c r="VNP293" s="41"/>
      <c r="VNQ293" s="41"/>
      <c r="VNR293" s="41"/>
      <c r="VNS293" s="41"/>
      <c r="VNT293" s="41"/>
      <c r="VNU293" s="41"/>
      <c r="VNV293" s="41"/>
      <c r="VNW293" s="41"/>
      <c r="VNX293" s="41"/>
      <c r="VNY293" s="41"/>
      <c r="VNZ293" s="41"/>
      <c r="VOA293" s="41"/>
      <c r="VOB293" s="41"/>
      <c r="VOC293" s="41"/>
      <c r="VOD293" s="41"/>
      <c r="VOE293" s="41"/>
      <c r="VOF293" s="41"/>
      <c r="VOG293" s="41"/>
      <c r="VOH293" s="41"/>
      <c r="VOI293" s="41"/>
      <c r="VOJ293" s="41"/>
      <c r="VOK293" s="41"/>
      <c r="VOL293" s="41"/>
      <c r="VOM293" s="41"/>
      <c r="VON293" s="41"/>
      <c r="VOO293" s="41"/>
      <c r="VOP293" s="41"/>
      <c r="VOQ293" s="41"/>
      <c r="VOR293" s="41"/>
      <c r="VOS293" s="41"/>
      <c r="VOT293" s="41"/>
      <c r="VOU293" s="41"/>
      <c r="VOV293" s="41"/>
      <c r="VOW293" s="41"/>
      <c r="VOX293" s="41"/>
      <c r="VOY293" s="41"/>
      <c r="VOZ293" s="41"/>
      <c r="VPA293" s="41"/>
      <c r="VPB293" s="41"/>
      <c r="VPC293" s="41"/>
      <c r="VPD293" s="41"/>
      <c r="VPE293" s="41"/>
      <c r="VPF293" s="41"/>
      <c r="VPG293" s="41"/>
      <c r="VPH293" s="41"/>
      <c r="VPI293" s="41"/>
      <c r="VPJ293" s="41"/>
      <c r="VPK293" s="41"/>
      <c r="VPL293" s="41"/>
      <c r="VPM293" s="41"/>
      <c r="VPN293" s="41"/>
      <c r="VPO293" s="41"/>
      <c r="VPP293" s="41"/>
      <c r="VPQ293" s="41"/>
      <c r="VPR293" s="41"/>
      <c r="VPS293" s="41"/>
      <c r="VPT293" s="41"/>
      <c r="VPU293" s="41"/>
      <c r="VPV293" s="41"/>
      <c r="VPW293" s="41"/>
      <c r="VPX293" s="41"/>
      <c r="VPY293" s="41"/>
      <c r="VPZ293" s="41"/>
      <c r="VQA293" s="41"/>
      <c r="VQB293" s="41"/>
      <c r="VQC293" s="41"/>
      <c r="VQD293" s="41"/>
      <c r="VQE293" s="41"/>
      <c r="VQF293" s="41"/>
      <c r="VQG293" s="41"/>
      <c r="VQH293" s="41"/>
      <c r="VQI293" s="41"/>
      <c r="VQJ293" s="41"/>
      <c r="VQK293" s="41"/>
      <c r="VQL293" s="41"/>
      <c r="VQM293" s="41"/>
      <c r="VQN293" s="41"/>
      <c r="VQO293" s="41"/>
      <c r="VQP293" s="41"/>
      <c r="VQQ293" s="41"/>
      <c r="VQR293" s="41"/>
      <c r="VQS293" s="41"/>
      <c r="VQT293" s="41"/>
      <c r="VQU293" s="41"/>
      <c r="VQV293" s="41"/>
      <c r="VQW293" s="41"/>
      <c r="VQX293" s="41"/>
      <c r="VQY293" s="41"/>
      <c r="VQZ293" s="41"/>
      <c r="VRA293" s="41"/>
      <c r="VRB293" s="41"/>
      <c r="VRC293" s="41"/>
      <c r="VRD293" s="41"/>
      <c r="VRE293" s="41"/>
      <c r="VRF293" s="41"/>
      <c r="VRG293" s="41"/>
      <c r="VRH293" s="41"/>
      <c r="VRI293" s="41"/>
      <c r="VRJ293" s="41"/>
      <c r="VRK293" s="41"/>
      <c r="VRL293" s="41"/>
      <c r="VRM293" s="41"/>
      <c r="VRN293" s="41"/>
      <c r="VRO293" s="41"/>
      <c r="VRP293" s="41"/>
      <c r="VRQ293" s="41"/>
      <c r="VRR293" s="41"/>
      <c r="VRS293" s="41"/>
      <c r="VRT293" s="41"/>
      <c r="VRU293" s="41"/>
      <c r="VRV293" s="41"/>
      <c r="VRW293" s="41"/>
      <c r="VRX293" s="41"/>
      <c r="VRY293" s="41"/>
      <c r="VRZ293" s="41"/>
      <c r="VSA293" s="41"/>
      <c r="VSB293" s="41"/>
      <c r="VSC293" s="41"/>
      <c r="VSD293" s="41"/>
      <c r="VSE293" s="41"/>
      <c r="VSF293" s="41"/>
      <c r="VSG293" s="41"/>
      <c r="VSH293" s="41"/>
      <c r="VSI293" s="41"/>
      <c r="VSJ293" s="41"/>
      <c r="VSK293" s="41"/>
      <c r="VSL293" s="41"/>
      <c r="VSM293" s="41"/>
      <c r="VSN293" s="41"/>
      <c r="VSO293" s="41"/>
      <c r="VSP293" s="41"/>
      <c r="VSQ293" s="41"/>
      <c r="VSR293" s="41"/>
      <c r="VSS293" s="41"/>
      <c r="VST293" s="41"/>
      <c r="VSU293" s="41"/>
      <c r="VSV293" s="41"/>
      <c r="VSW293" s="41"/>
      <c r="VSX293" s="41"/>
      <c r="VSY293" s="41"/>
      <c r="VSZ293" s="41"/>
      <c r="VTA293" s="42"/>
      <c r="VTB293" s="41"/>
      <c r="VTC293" s="41"/>
      <c r="VTD293" s="41"/>
      <c r="VTE293" s="41"/>
      <c r="VTF293" s="41"/>
      <c r="VTG293" s="41"/>
      <c r="VTH293" s="41"/>
      <c r="VTI293" s="41"/>
      <c r="VTJ293" s="41"/>
      <c r="VTK293" s="41"/>
      <c r="VTL293" s="41"/>
      <c r="VTM293" s="41"/>
      <c r="VTN293" s="41"/>
      <c r="VTO293" s="41"/>
      <c r="VTP293" s="41"/>
      <c r="VTQ293" s="41"/>
      <c r="VTR293" s="41"/>
      <c r="VTS293" s="41"/>
      <c r="VTT293" s="41"/>
      <c r="VTU293" s="41"/>
      <c r="VTV293" s="41"/>
      <c r="VTW293" s="41"/>
      <c r="VTX293" s="41"/>
      <c r="VTY293" s="41"/>
      <c r="VTZ293" s="41"/>
      <c r="VUA293" s="41"/>
      <c r="VUB293" s="41"/>
      <c r="VUC293" s="41"/>
      <c r="VUD293" s="41"/>
      <c r="VUE293" s="41"/>
      <c r="VUF293" s="41"/>
      <c r="VUG293" s="41"/>
      <c r="VUH293" s="41"/>
      <c r="VUI293" s="41"/>
      <c r="VUJ293" s="41"/>
      <c r="VUK293" s="41"/>
      <c r="VUL293" s="41"/>
      <c r="VUM293" s="41"/>
      <c r="VUN293" s="41"/>
      <c r="VUO293" s="41"/>
      <c r="VUP293" s="41"/>
      <c r="VUQ293" s="41"/>
      <c r="VUR293" s="41"/>
      <c r="VUS293" s="41"/>
      <c r="VUT293" s="41"/>
      <c r="VUU293" s="41"/>
      <c r="VUV293" s="41"/>
      <c r="VUW293" s="41"/>
      <c r="VUX293" s="41"/>
      <c r="VUY293" s="41"/>
      <c r="VUZ293" s="41"/>
      <c r="VVA293" s="41"/>
      <c r="VVB293" s="41"/>
      <c r="VVC293" s="41"/>
      <c r="VVD293" s="41"/>
      <c r="VVE293" s="41"/>
      <c r="VVF293" s="41"/>
      <c r="VVG293" s="41"/>
      <c r="VVH293" s="41"/>
      <c r="VVI293" s="41"/>
      <c r="VVJ293" s="41"/>
      <c r="VVK293" s="41"/>
      <c r="VVL293" s="41"/>
      <c r="VVM293" s="41"/>
      <c r="VVN293" s="41"/>
      <c r="VVO293" s="41"/>
      <c r="VVP293" s="41"/>
      <c r="VVQ293" s="41"/>
      <c r="VVR293" s="41"/>
      <c r="VVS293" s="41"/>
      <c r="VVT293" s="41"/>
      <c r="VVU293" s="41"/>
      <c r="VVV293" s="41"/>
      <c r="VVW293" s="41"/>
      <c r="VVX293" s="41"/>
      <c r="VVY293" s="41"/>
      <c r="VVZ293" s="41"/>
      <c r="VWA293" s="41"/>
      <c r="VWB293" s="41"/>
      <c r="VWC293" s="41"/>
      <c r="VWD293" s="41"/>
      <c r="VWE293" s="41"/>
      <c r="VWF293" s="41"/>
      <c r="VWG293" s="41"/>
      <c r="VWH293" s="41"/>
      <c r="VWI293" s="41"/>
      <c r="VWJ293" s="41"/>
      <c r="VWK293" s="41"/>
      <c r="VWL293" s="41"/>
      <c r="VWM293" s="41"/>
      <c r="VWN293" s="41"/>
      <c r="VWO293" s="41"/>
      <c r="VWP293" s="41"/>
      <c r="VWQ293" s="41"/>
      <c r="VWR293" s="41"/>
      <c r="VWS293" s="41"/>
      <c r="VWT293" s="41"/>
      <c r="VWU293" s="41"/>
      <c r="VWV293" s="41"/>
      <c r="VWW293" s="41"/>
      <c r="VWX293" s="41"/>
      <c r="VWY293" s="41"/>
      <c r="VWZ293" s="41"/>
      <c r="VXA293" s="41"/>
      <c r="VXB293" s="41"/>
      <c r="VXC293" s="41"/>
      <c r="VXD293" s="41"/>
      <c r="VXE293" s="41"/>
      <c r="VXF293" s="41"/>
      <c r="VXG293" s="41"/>
      <c r="VXH293" s="41"/>
      <c r="VXI293" s="41"/>
      <c r="VXJ293" s="41"/>
      <c r="VXK293" s="41"/>
      <c r="VXL293" s="41"/>
      <c r="VXM293" s="41"/>
      <c r="VXN293" s="41"/>
      <c r="VXO293" s="41"/>
      <c r="VXP293" s="41"/>
      <c r="VXQ293" s="41"/>
      <c r="VXR293" s="41"/>
      <c r="VXS293" s="41"/>
      <c r="VXT293" s="41"/>
      <c r="VXU293" s="41"/>
      <c r="VXV293" s="41"/>
      <c r="VXW293" s="41"/>
      <c r="VXX293" s="41"/>
      <c r="VXY293" s="41"/>
      <c r="VXZ293" s="41"/>
      <c r="VYA293" s="41"/>
      <c r="VYB293" s="41"/>
      <c r="VYC293" s="41"/>
      <c r="VYD293" s="41"/>
      <c r="VYE293" s="41"/>
      <c r="VYF293" s="41"/>
      <c r="VYG293" s="41"/>
      <c r="VYH293" s="41"/>
      <c r="VYI293" s="41"/>
      <c r="VYJ293" s="41"/>
      <c r="VYK293" s="41"/>
      <c r="VYL293" s="41"/>
      <c r="VYM293" s="41"/>
      <c r="VYN293" s="41"/>
      <c r="VYO293" s="41"/>
      <c r="VYP293" s="41"/>
      <c r="VYQ293" s="41"/>
      <c r="VYR293" s="42"/>
      <c r="VYS293" s="41"/>
      <c r="VYT293" s="41"/>
      <c r="VYU293" s="41"/>
      <c r="VYV293" s="41"/>
      <c r="VYW293" s="41"/>
      <c r="VYX293" s="41"/>
      <c r="VYY293" s="41"/>
      <c r="VYZ293" s="41"/>
      <c r="VZA293" s="41"/>
      <c r="VZB293" s="41"/>
      <c r="VZC293" s="41"/>
      <c r="VZD293" s="41"/>
      <c r="VZE293" s="41"/>
      <c r="VZF293" s="41"/>
      <c r="VZG293" s="41"/>
      <c r="VZH293" s="41"/>
      <c r="VZI293" s="41"/>
      <c r="VZJ293" s="41"/>
      <c r="VZK293" s="41"/>
      <c r="VZL293" s="41"/>
      <c r="VZM293" s="41"/>
      <c r="VZN293" s="41"/>
      <c r="VZO293" s="41"/>
      <c r="VZP293" s="41"/>
      <c r="VZQ293" s="41"/>
      <c r="VZR293" s="41"/>
      <c r="VZS293" s="41"/>
      <c r="VZT293" s="41"/>
      <c r="VZU293" s="41"/>
      <c r="VZV293" s="41"/>
      <c r="VZW293" s="41"/>
      <c r="VZX293" s="41"/>
      <c r="VZY293" s="41"/>
      <c r="VZZ293" s="41"/>
      <c r="WAA293" s="41"/>
      <c r="WAB293" s="41"/>
      <c r="WAC293" s="41"/>
      <c r="WAD293" s="41"/>
      <c r="WAE293" s="41"/>
      <c r="WAF293" s="41"/>
      <c r="WAG293" s="41"/>
      <c r="WAH293" s="41"/>
      <c r="WAI293" s="41"/>
      <c r="WAJ293" s="41"/>
      <c r="WAK293" s="41"/>
      <c r="WAL293" s="41"/>
      <c r="WAM293" s="41"/>
      <c r="WAN293" s="41"/>
      <c r="WAO293" s="41"/>
      <c r="WAP293" s="41"/>
      <c r="WAQ293" s="41"/>
      <c r="WAR293" s="41"/>
      <c r="WAS293" s="41"/>
      <c r="WAT293" s="41"/>
      <c r="WAU293" s="41"/>
      <c r="WAV293" s="41"/>
      <c r="WAW293" s="41"/>
      <c r="WAX293" s="41"/>
      <c r="WAY293" s="41"/>
      <c r="WAZ293" s="41"/>
      <c r="WBA293" s="41"/>
      <c r="WBB293" s="41"/>
      <c r="WBC293" s="41"/>
      <c r="WBD293" s="41"/>
      <c r="WBE293" s="41"/>
      <c r="WBF293" s="41"/>
      <c r="WBG293" s="41"/>
      <c r="WBH293" s="41"/>
      <c r="WBI293" s="41"/>
      <c r="WBJ293" s="41"/>
      <c r="WBK293" s="41"/>
      <c r="WBL293" s="41"/>
      <c r="WBM293" s="41"/>
      <c r="WBN293" s="41"/>
      <c r="WBO293" s="41"/>
      <c r="WBP293" s="41"/>
      <c r="WBQ293" s="41"/>
      <c r="WBR293" s="41"/>
      <c r="WBS293" s="41"/>
      <c r="WBT293" s="41"/>
      <c r="WBU293" s="41"/>
      <c r="WBV293" s="41"/>
      <c r="WBW293" s="41"/>
      <c r="WBX293" s="41"/>
      <c r="WBY293" s="41"/>
      <c r="WBZ293" s="41"/>
      <c r="WCA293" s="41"/>
      <c r="WCB293" s="41"/>
      <c r="WCC293" s="41"/>
      <c r="WCD293" s="41"/>
      <c r="WCE293" s="41"/>
      <c r="WCF293" s="41"/>
      <c r="WCG293" s="41"/>
      <c r="WCH293" s="41"/>
      <c r="WCI293" s="41"/>
      <c r="WCJ293" s="41"/>
      <c r="WCK293" s="41"/>
      <c r="WCL293" s="41"/>
      <c r="WCM293" s="41"/>
      <c r="WCN293" s="41"/>
      <c r="WCO293" s="41"/>
      <c r="WCP293" s="41"/>
      <c r="WCQ293" s="41"/>
      <c r="WCR293" s="41"/>
      <c r="WCS293" s="41"/>
      <c r="WCT293" s="41"/>
      <c r="WCU293" s="41"/>
      <c r="WCV293" s="41"/>
      <c r="WCW293" s="41"/>
      <c r="WCX293" s="41"/>
      <c r="WCY293" s="41"/>
      <c r="WCZ293" s="41"/>
      <c r="WDA293" s="41"/>
      <c r="WDB293" s="41"/>
      <c r="WDC293" s="41"/>
      <c r="WDD293" s="41"/>
      <c r="WDE293" s="41"/>
      <c r="WDF293" s="41"/>
      <c r="WDG293" s="41"/>
      <c r="WDH293" s="41"/>
      <c r="WDI293" s="41"/>
      <c r="WDJ293" s="41"/>
      <c r="WDK293" s="41"/>
      <c r="WDL293" s="41"/>
      <c r="WDM293" s="41"/>
      <c r="WDN293" s="41"/>
      <c r="WDO293" s="41"/>
      <c r="WDP293" s="41"/>
      <c r="WDQ293" s="41"/>
      <c r="WDR293" s="41"/>
      <c r="WDS293" s="41"/>
      <c r="WDT293" s="41"/>
      <c r="WDU293" s="41"/>
      <c r="WDV293" s="41"/>
      <c r="WDW293" s="41"/>
      <c r="WDX293" s="41"/>
      <c r="WDY293" s="41"/>
      <c r="WDZ293" s="41"/>
      <c r="WEA293" s="41"/>
      <c r="WEB293" s="41"/>
      <c r="WEC293" s="41"/>
      <c r="WED293" s="41"/>
      <c r="WEE293" s="41"/>
      <c r="WEF293" s="41"/>
      <c r="WEG293" s="41"/>
      <c r="WEH293" s="41"/>
      <c r="WEI293" s="42"/>
      <c r="WEJ293" s="41"/>
      <c r="WEK293" s="41"/>
      <c r="WEL293" s="41"/>
      <c r="WEM293" s="41"/>
      <c r="WEN293" s="41"/>
      <c r="WEO293" s="41"/>
      <c r="WEP293" s="41"/>
      <c r="WEQ293" s="41"/>
      <c r="WER293" s="41"/>
      <c r="WES293" s="41"/>
      <c r="WET293" s="41"/>
      <c r="WEU293" s="41"/>
      <c r="WEV293" s="41"/>
      <c r="WEW293" s="41"/>
      <c r="WEX293" s="41"/>
      <c r="WEY293" s="41"/>
      <c r="WEZ293" s="41"/>
      <c r="WFA293" s="41"/>
      <c r="WFB293" s="41"/>
      <c r="WFC293" s="41"/>
      <c r="WFD293" s="41"/>
      <c r="WFE293" s="41"/>
      <c r="WFF293" s="41"/>
      <c r="WFG293" s="41"/>
      <c r="WFH293" s="41"/>
      <c r="WFI293" s="41"/>
      <c r="WFJ293" s="41"/>
      <c r="WFK293" s="41"/>
      <c r="WFL293" s="41"/>
      <c r="WFM293" s="41"/>
      <c r="WFN293" s="41"/>
      <c r="WFO293" s="41"/>
      <c r="WFP293" s="41"/>
      <c r="WFQ293" s="41"/>
      <c r="WFR293" s="41"/>
      <c r="WFS293" s="41"/>
      <c r="WFT293" s="41"/>
      <c r="WFU293" s="41"/>
      <c r="WFV293" s="41"/>
      <c r="WFW293" s="41"/>
      <c r="WFX293" s="41"/>
      <c r="WFY293" s="41"/>
      <c r="WFZ293" s="41"/>
      <c r="WGA293" s="41"/>
      <c r="WGB293" s="41"/>
      <c r="WGC293" s="41"/>
      <c r="WGD293" s="41"/>
      <c r="WGE293" s="41"/>
      <c r="WGF293" s="41"/>
      <c r="WGG293" s="41"/>
      <c r="WGH293" s="41"/>
      <c r="WGI293" s="41"/>
      <c r="WGJ293" s="41"/>
      <c r="WGK293" s="41"/>
      <c r="WGL293" s="41"/>
      <c r="WGM293" s="41"/>
      <c r="WGN293" s="41"/>
      <c r="WGO293" s="41"/>
      <c r="WGP293" s="41"/>
      <c r="WGQ293" s="41"/>
      <c r="WGR293" s="41"/>
      <c r="WGS293" s="41"/>
      <c r="WGT293" s="41"/>
      <c r="WGU293" s="41"/>
      <c r="WGV293" s="41"/>
      <c r="WGW293" s="41"/>
      <c r="WGX293" s="41"/>
      <c r="WGY293" s="41"/>
      <c r="WGZ293" s="41"/>
      <c r="WHA293" s="41"/>
      <c r="WHB293" s="41"/>
      <c r="WHC293" s="41"/>
      <c r="WHD293" s="41"/>
      <c r="WHE293" s="41"/>
      <c r="WHF293" s="41"/>
      <c r="WHG293" s="41"/>
      <c r="WHH293" s="41"/>
      <c r="WHI293" s="41"/>
      <c r="WHJ293" s="41"/>
      <c r="WHK293" s="41"/>
      <c r="WHL293" s="41"/>
      <c r="WHM293" s="41"/>
      <c r="WHN293" s="41"/>
      <c r="WHO293" s="41"/>
      <c r="WHP293" s="41"/>
      <c r="WHQ293" s="41"/>
      <c r="WHR293" s="41"/>
      <c r="WHS293" s="41"/>
      <c r="WHT293" s="41"/>
      <c r="WHU293" s="41"/>
      <c r="WHV293" s="41"/>
      <c r="WHW293" s="41"/>
      <c r="WHX293" s="41"/>
      <c r="WHY293" s="41"/>
      <c r="WHZ293" s="41"/>
      <c r="WIA293" s="41"/>
      <c r="WIB293" s="41"/>
      <c r="WIC293" s="41"/>
      <c r="WID293" s="41"/>
      <c r="WIE293" s="41"/>
      <c r="WIF293" s="41"/>
      <c r="WIG293" s="41"/>
      <c r="WIH293" s="41"/>
      <c r="WII293" s="41"/>
      <c r="WIJ293" s="41"/>
      <c r="WIK293" s="41"/>
      <c r="WIL293" s="41"/>
      <c r="WIM293" s="41"/>
      <c r="WIN293" s="41"/>
      <c r="WIO293" s="41"/>
      <c r="WIP293" s="41"/>
      <c r="WIQ293" s="41"/>
      <c r="WIR293" s="41"/>
      <c r="WIS293" s="41"/>
      <c r="WIT293" s="41"/>
      <c r="WIU293" s="41"/>
      <c r="WIV293" s="41"/>
      <c r="WIW293" s="41"/>
      <c r="WIX293" s="41"/>
      <c r="WIY293" s="41"/>
      <c r="WIZ293" s="41"/>
      <c r="WJA293" s="41"/>
      <c r="WJB293" s="41"/>
      <c r="WJC293" s="41"/>
      <c r="WJD293" s="41"/>
      <c r="WJE293" s="41"/>
      <c r="WJF293" s="41"/>
      <c r="WJG293" s="41"/>
      <c r="WJH293" s="41"/>
      <c r="WJI293" s="41"/>
      <c r="WJJ293" s="41"/>
      <c r="WJK293" s="41"/>
      <c r="WJL293" s="41"/>
      <c r="WJM293" s="41"/>
      <c r="WJN293" s="41"/>
      <c r="WJO293" s="41"/>
      <c r="WJP293" s="41"/>
      <c r="WJQ293" s="41"/>
      <c r="WJR293" s="41"/>
      <c r="WJS293" s="41"/>
      <c r="WJT293" s="41"/>
      <c r="WJU293" s="41"/>
      <c r="WJV293" s="41"/>
      <c r="WJW293" s="41"/>
      <c r="WJX293" s="41"/>
      <c r="WJY293" s="41"/>
      <c r="WJZ293" s="42"/>
      <c r="WKA293" s="41"/>
      <c r="WKB293" s="41"/>
      <c r="WKC293" s="41"/>
      <c r="WKD293" s="41"/>
      <c r="WKE293" s="41"/>
      <c r="WKF293" s="41"/>
      <c r="WKG293" s="41"/>
      <c r="WKH293" s="41"/>
      <c r="WKI293" s="41"/>
      <c r="WKJ293" s="41"/>
      <c r="WKK293" s="41"/>
      <c r="WKL293" s="41"/>
      <c r="WKM293" s="41"/>
      <c r="WKN293" s="41"/>
      <c r="WKO293" s="41"/>
      <c r="WKP293" s="41"/>
      <c r="WKQ293" s="41"/>
      <c r="WKR293" s="41"/>
      <c r="WKS293" s="41"/>
      <c r="WKT293" s="41"/>
      <c r="WKU293" s="41"/>
      <c r="WKV293" s="41"/>
      <c r="WKW293" s="41"/>
      <c r="WKX293" s="41"/>
      <c r="WKY293" s="41"/>
      <c r="WKZ293" s="41"/>
      <c r="WLA293" s="41"/>
      <c r="WLB293" s="41"/>
      <c r="WLC293" s="41"/>
      <c r="WLD293" s="41"/>
      <c r="WLE293" s="41"/>
      <c r="WLF293" s="41"/>
      <c r="WLG293" s="41"/>
      <c r="WLH293" s="41"/>
      <c r="WLI293" s="41"/>
      <c r="WLJ293" s="41"/>
      <c r="WLK293" s="41"/>
      <c r="WLL293" s="41"/>
      <c r="WLM293" s="41"/>
      <c r="WLN293" s="41"/>
      <c r="WLO293" s="41"/>
      <c r="WLP293" s="41"/>
      <c r="WLQ293" s="41"/>
      <c r="WLR293" s="41"/>
      <c r="WLS293" s="41"/>
      <c r="WLT293" s="41"/>
      <c r="WLU293" s="41"/>
      <c r="WLV293" s="41"/>
      <c r="WLW293" s="41"/>
      <c r="WLX293" s="41"/>
      <c r="WLY293" s="41"/>
      <c r="WLZ293" s="41"/>
      <c r="WMA293" s="41"/>
      <c r="WMB293" s="41"/>
      <c r="WMC293" s="41"/>
      <c r="WMD293" s="41"/>
      <c r="WME293" s="41"/>
      <c r="WMF293" s="41"/>
      <c r="WMG293" s="41"/>
      <c r="WMH293" s="41"/>
      <c r="WMI293" s="41"/>
      <c r="WMJ293" s="41"/>
      <c r="WMK293" s="41"/>
      <c r="WML293" s="41"/>
      <c r="WMM293" s="41"/>
      <c r="WMN293" s="41"/>
      <c r="WMO293" s="41"/>
      <c r="WMP293" s="41"/>
      <c r="WMQ293" s="41"/>
      <c r="WMR293" s="41"/>
      <c r="WMS293" s="41"/>
      <c r="WMT293" s="41"/>
      <c r="WMU293" s="41"/>
      <c r="WMV293" s="41"/>
      <c r="WMW293" s="41"/>
      <c r="WMX293" s="41"/>
      <c r="WMY293" s="41"/>
      <c r="WMZ293" s="41"/>
      <c r="WNA293" s="41"/>
      <c r="WNB293" s="41"/>
      <c r="WNC293" s="41"/>
      <c r="WND293" s="41"/>
      <c r="WNE293" s="41"/>
      <c r="WNF293" s="41"/>
      <c r="WNG293" s="41"/>
      <c r="WNH293" s="41"/>
      <c r="WNI293" s="41"/>
      <c r="WNJ293" s="41"/>
      <c r="WNK293" s="41"/>
      <c r="WNL293" s="41"/>
      <c r="WNM293" s="41"/>
      <c r="WNN293" s="41"/>
      <c r="WNO293" s="41"/>
      <c r="WNP293" s="41"/>
      <c r="WNQ293" s="41"/>
      <c r="WNR293" s="41"/>
      <c r="WNS293" s="41"/>
      <c r="WNT293" s="41"/>
      <c r="WNU293" s="41"/>
      <c r="WNV293" s="41"/>
      <c r="WNW293" s="41"/>
      <c r="WNX293" s="41"/>
      <c r="WNY293" s="41"/>
      <c r="WNZ293" s="41"/>
      <c r="WOA293" s="41"/>
      <c r="WOB293" s="41"/>
      <c r="WOC293" s="41"/>
      <c r="WOD293" s="41"/>
      <c r="WOE293" s="41"/>
      <c r="WOF293" s="41"/>
      <c r="WOG293" s="41"/>
      <c r="WOH293" s="41"/>
      <c r="WOI293" s="41"/>
      <c r="WOJ293" s="41"/>
      <c r="WOK293" s="41"/>
      <c r="WOL293" s="41"/>
      <c r="WOM293" s="41"/>
      <c r="WON293" s="41"/>
      <c r="WOO293" s="41"/>
      <c r="WOP293" s="41"/>
      <c r="WOQ293" s="41"/>
      <c r="WOR293" s="41"/>
      <c r="WOS293" s="41"/>
      <c r="WOT293" s="41"/>
      <c r="WOU293" s="41"/>
      <c r="WOV293" s="41"/>
      <c r="WOW293" s="41"/>
      <c r="WOX293" s="41"/>
      <c r="WOY293" s="41"/>
      <c r="WOZ293" s="41"/>
      <c r="WPA293" s="41"/>
      <c r="WPB293" s="41"/>
      <c r="WPC293" s="41"/>
      <c r="WPD293" s="41"/>
      <c r="WPE293" s="41"/>
      <c r="WPF293" s="41"/>
      <c r="WPG293" s="41"/>
      <c r="WPH293" s="41"/>
      <c r="WPI293" s="41"/>
      <c r="WPJ293" s="41"/>
      <c r="WPK293" s="41"/>
      <c r="WPL293" s="41"/>
      <c r="WPM293" s="41"/>
      <c r="WPN293" s="41"/>
      <c r="WPO293" s="41"/>
      <c r="WPP293" s="41"/>
      <c r="WPQ293" s="42"/>
      <c r="WPR293" s="41"/>
      <c r="WPS293" s="41"/>
      <c r="WPT293" s="41"/>
      <c r="WPU293" s="41"/>
      <c r="WPV293" s="41"/>
      <c r="WPW293" s="41"/>
      <c r="WPX293" s="41"/>
      <c r="WPY293" s="41"/>
      <c r="WPZ293" s="41"/>
      <c r="WQA293" s="41"/>
      <c r="WQB293" s="41"/>
      <c r="WQC293" s="41"/>
      <c r="WQD293" s="41"/>
      <c r="WQE293" s="41"/>
      <c r="WQF293" s="41"/>
      <c r="WQG293" s="41"/>
      <c r="WQH293" s="41"/>
      <c r="WQI293" s="41"/>
      <c r="WQJ293" s="41"/>
      <c r="WQK293" s="41"/>
      <c r="WQL293" s="41"/>
      <c r="WQM293" s="41"/>
      <c r="WQN293" s="41"/>
      <c r="WQO293" s="41"/>
      <c r="WQP293" s="41"/>
      <c r="WQQ293" s="41"/>
      <c r="WQR293" s="41"/>
      <c r="WQS293" s="41"/>
      <c r="WQT293" s="41"/>
      <c r="WQU293" s="41"/>
      <c r="WQV293" s="41"/>
      <c r="WQW293" s="41"/>
      <c r="WQX293" s="41"/>
      <c r="WQY293" s="41"/>
      <c r="WQZ293" s="41"/>
      <c r="WRA293" s="41"/>
      <c r="WRB293" s="41"/>
      <c r="WRC293" s="41"/>
      <c r="WRD293" s="41"/>
      <c r="WRE293" s="41"/>
      <c r="WRF293" s="41"/>
      <c r="WRG293" s="41"/>
      <c r="WRH293" s="41"/>
      <c r="WRI293" s="41"/>
      <c r="WRJ293" s="41"/>
      <c r="WRK293" s="41"/>
      <c r="WRL293" s="41"/>
      <c r="WRM293" s="41"/>
      <c r="WRN293" s="41"/>
      <c r="WRO293" s="41"/>
      <c r="WRP293" s="41"/>
      <c r="WRQ293" s="41"/>
      <c r="WRR293" s="41"/>
      <c r="WRS293" s="41"/>
      <c r="WRT293" s="41"/>
      <c r="WRU293" s="41"/>
      <c r="WRV293" s="41"/>
      <c r="WRW293" s="41"/>
      <c r="WRX293" s="41"/>
      <c r="WRY293" s="41"/>
      <c r="WRZ293" s="41"/>
    </row>
    <row r="294" spans="1:16042" x14ac:dyDescent="0.2">
      <c r="A294" s="10">
        <v>7599</v>
      </c>
      <c r="B294" s="10" t="s">
        <v>331</v>
      </c>
      <c r="C294" s="43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30">
        <f t="shared" si="71"/>
        <v>0</v>
      </c>
      <c r="AY294" s="44"/>
      <c r="AZ294" s="30">
        <f t="shared" si="72"/>
        <v>0</v>
      </c>
      <c r="BA294" s="44"/>
      <c r="BB294" s="44"/>
      <c r="BC294" s="44"/>
      <c r="BD294" s="44"/>
      <c r="BE294" s="44"/>
      <c r="BF294" s="44"/>
      <c r="BG294" s="44"/>
      <c r="BH294" s="44"/>
      <c r="BI294" s="44"/>
      <c r="BJ294" s="13">
        <v>0</v>
      </c>
      <c r="BK294" s="3"/>
    </row>
    <row r="295" spans="1:16042" x14ac:dyDescent="0.2">
      <c r="A295" s="8">
        <v>7601</v>
      </c>
      <c r="B295" s="8" t="s">
        <v>332</v>
      </c>
      <c r="C295" s="30">
        <v>2</v>
      </c>
      <c r="D295" s="28">
        <v>7</v>
      </c>
      <c r="E295" s="30">
        <v>63</v>
      </c>
      <c r="F295" s="30">
        <v>188</v>
      </c>
      <c r="G295" s="30">
        <v>630</v>
      </c>
      <c r="H295" s="30">
        <v>627</v>
      </c>
      <c r="I295" s="30">
        <v>3</v>
      </c>
      <c r="J295" s="30">
        <v>49</v>
      </c>
      <c r="K295" s="30">
        <v>0</v>
      </c>
      <c r="L295" s="30">
        <v>0</v>
      </c>
      <c r="M295" s="28">
        <v>12</v>
      </c>
      <c r="N295" s="30">
        <v>178</v>
      </c>
      <c r="O295" s="30">
        <v>3768</v>
      </c>
      <c r="P295" s="30">
        <v>2</v>
      </c>
      <c r="Q295" s="13">
        <v>21</v>
      </c>
      <c r="R295" s="28">
        <v>0</v>
      </c>
      <c r="S295" s="30">
        <v>0</v>
      </c>
      <c r="T295" s="13">
        <v>0</v>
      </c>
      <c r="U295" s="28">
        <v>0</v>
      </c>
      <c r="V295" s="30">
        <v>1</v>
      </c>
      <c r="W295" s="30">
        <v>0</v>
      </c>
      <c r="X295" s="30">
        <v>0</v>
      </c>
      <c r="Y295" s="30">
        <v>13</v>
      </c>
      <c r="Z295" s="30">
        <v>0</v>
      </c>
      <c r="AA295" s="30">
        <v>0</v>
      </c>
      <c r="AB295" s="13">
        <v>0</v>
      </c>
      <c r="AC295" s="30">
        <v>0</v>
      </c>
      <c r="AD295" s="30">
        <v>0</v>
      </c>
      <c r="AE295" s="30">
        <v>0</v>
      </c>
      <c r="AF295" s="28">
        <v>96</v>
      </c>
      <c r="AG295" s="28">
        <v>0</v>
      </c>
      <c r="AH295" s="30">
        <v>0</v>
      </c>
      <c r="AI295" s="30">
        <v>0</v>
      </c>
      <c r="AJ295" s="13">
        <v>0</v>
      </c>
      <c r="AK295" s="28">
        <v>0</v>
      </c>
      <c r="AL295" s="30">
        <v>0</v>
      </c>
      <c r="AM295" s="30">
        <v>0</v>
      </c>
      <c r="AN295" s="31">
        <v>65</v>
      </c>
      <c r="AO295" s="13">
        <v>160</v>
      </c>
      <c r="AP295" s="30">
        <v>2280</v>
      </c>
      <c r="AQ295" s="13">
        <v>3799</v>
      </c>
      <c r="AR295" s="30">
        <v>0</v>
      </c>
      <c r="AS295" s="30">
        <v>57</v>
      </c>
      <c r="AT295" s="30">
        <v>1403</v>
      </c>
      <c r="AU295" s="13">
        <v>1022</v>
      </c>
      <c r="AV295" s="13">
        <v>13</v>
      </c>
      <c r="AW295" s="30">
        <v>0</v>
      </c>
      <c r="AX295" s="30">
        <f t="shared" si="71"/>
        <v>0</v>
      </c>
      <c r="AY295" s="30">
        <v>13</v>
      </c>
      <c r="AZ295" s="30">
        <f t="shared" si="72"/>
        <v>6.5</v>
      </c>
      <c r="BA295" s="30">
        <v>0</v>
      </c>
      <c r="BB295" s="30">
        <v>0</v>
      </c>
      <c r="BC295" s="30">
        <v>0</v>
      </c>
      <c r="BD295" s="30">
        <v>0</v>
      </c>
      <c r="BE295" s="13">
        <v>0</v>
      </c>
      <c r="BF295" s="28">
        <v>14</v>
      </c>
      <c r="BG295" s="13">
        <v>39</v>
      </c>
      <c r="BH295" s="13">
        <v>996</v>
      </c>
      <c r="BI295" s="13">
        <v>0</v>
      </c>
      <c r="BJ295" s="13">
        <v>922</v>
      </c>
      <c r="BK295" s="3"/>
    </row>
    <row r="296" spans="1:16042" x14ac:dyDescent="0.2">
      <c r="A296" s="8">
        <v>7602</v>
      </c>
      <c r="B296" s="8" t="s">
        <v>333</v>
      </c>
      <c r="C296" s="30">
        <v>8</v>
      </c>
      <c r="D296" s="28">
        <v>2</v>
      </c>
      <c r="E296" s="30">
        <v>7</v>
      </c>
      <c r="F296" s="30">
        <v>10</v>
      </c>
      <c r="G296" s="30">
        <v>68</v>
      </c>
      <c r="H296" s="30">
        <v>52</v>
      </c>
      <c r="I296" s="30">
        <v>1</v>
      </c>
      <c r="J296" s="30">
        <v>11</v>
      </c>
      <c r="K296" s="30">
        <v>0</v>
      </c>
      <c r="L296" s="30">
        <v>0</v>
      </c>
      <c r="M296" s="28">
        <v>4</v>
      </c>
      <c r="N296" s="30">
        <v>25</v>
      </c>
      <c r="O296" s="30">
        <v>388</v>
      </c>
      <c r="P296" s="30">
        <v>0</v>
      </c>
      <c r="Q296" s="13">
        <v>0</v>
      </c>
      <c r="R296" s="28">
        <v>0</v>
      </c>
      <c r="S296" s="30">
        <v>0</v>
      </c>
      <c r="T296" s="13">
        <v>0</v>
      </c>
      <c r="U296" s="28">
        <v>0</v>
      </c>
      <c r="V296" s="30">
        <v>3</v>
      </c>
      <c r="W296" s="30">
        <v>16</v>
      </c>
      <c r="X296" s="30">
        <v>25</v>
      </c>
      <c r="Y296" s="30">
        <v>0</v>
      </c>
      <c r="Z296" s="30">
        <v>0</v>
      </c>
      <c r="AA296" s="30">
        <v>0</v>
      </c>
      <c r="AB296" s="13">
        <v>0</v>
      </c>
      <c r="AC296" s="30">
        <v>0</v>
      </c>
      <c r="AD296" s="30">
        <v>0</v>
      </c>
      <c r="AE296" s="30">
        <v>0</v>
      </c>
      <c r="AF296" s="28">
        <v>16</v>
      </c>
      <c r="AG296" s="28">
        <v>0</v>
      </c>
      <c r="AH296" s="30">
        <v>0</v>
      </c>
      <c r="AI296" s="30">
        <v>0</v>
      </c>
      <c r="AJ296" s="13">
        <v>0</v>
      </c>
      <c r="AK296" s="28">
        <v>0</v>
      </c>
      <c r="AL296" s="30">
        <v>1</v>
      </c>
      <c r="AM296" s="30">
        <v>13</v>
      </c>
      <c r="AN296" s="31">
        <v>0</v>
      </c>
      <c r="AO296" s="13">
        <v>14</v>
      </c>
      <c r="AP296" s="30">
        <v>224</v>
      </c>
      <c r="AQ296" s="13">
        <v>429</v>
      </c>
      <c r="AR296" s="30">
        <v>0</v>
      </c>
      <c r="AS296" s="30">
        <v>13</v>
      </c>
      <c r="AT296" s="30">
        <v>242</v>
      </c>
      <c r="AU296" s="13">
        <v>96</v>
      </c>
      <c r="AV296" s="13">
        <v>41</v>
      </c>
      <c r="AW296" s="30">
        <v>0</v>
      </c>
      <c r="AX296" s="30">
        <f t="shared" si="71"/>
        <v>0</v>
      </c>
      <c r="AY296" s="30">
        <v>16</v>
      </c>
      <c r="AZ296" s="30">
        <f t="shared" si="72"/>
        <v>8</v>
      </c>
      <c r="BA296" s="30">
        <v>0</v>
      </c>
      <c r="BB296" s="30">
        <v>0</v>
      </c>
      <c r="BC296" s="30">
        <v>0</v>
      </c>
      <c r="BD296" s="30">
        <v>0</v>
      </c>
      <c r="BE296" s="13">
        <v>0</v>
      </c>
      <c r="BF296" s="28">
        <v>4</v>
      </c>
      <c r="BG296" s="13">
        <v>88</v>
      </c>
      <c r="BH296" s="13">
        <v>49</v>
      </c>
      <c r="BI296" s="13">
        <v>0</v>
      </c>
      <c r="BJ296" s="13">
        <v>91</v>
      </c>
      <c r="BK296" s="3"/>
    </row>
    <row r="297" spans="1:16042" x14ac:dyDescent="0.2">
      <c r="A297" s="8">
        <v>7603</v>
      </c>
      <c r="B297" s="8" t="s">
        <v>334</v>
      </c>
      <c r="C297" s="30">
        <v>7</v>
      </c>
      <c r="D297" s="28">
        <v>1</v>
      </c>
      <c r="E297" s="30">
        <v>9</v>
      </c>
      <c r="F297" s="30">
        <v>0</v>
      </c>
      <c r="G297" s="30">
        <v>134</v>
      </c>
      <c r="H297" s="30">
        <v>123</v>
      </c>
      <c r="I297" s="30">
        <v>2</v>
      </c>
      <c r="J297" s="30">
        <v>36</v>
      </c>
      <c r="K297" s="30">
        <v>0</v>
      </c>
      <c r="L297" s="30">
        <v>0</v>
      </c>
      <c r="M297" s="28">
        <v>4</v>
      </c>
      <c r="N297" s="30">
        <v>35</v>
      </c>
      <c r="O297" s="30">
        <v>793</v>
      </c>
      <c r="P297" s="30">
        <v>0</v>
      </c>
      <c r="Q297" s="13">
        <v>0</v>
      </c>
      <c r="R297" s="28">
        <v>0</v>
      </c>
      <c r="S297" s="30">
        <v>0</v>
      </c>
      <c r="T297" s="13">
        <v>0</v>
      </c>
      <c r="U297" s="28">
        <v>0</v>
      </c>
      <c r="V297" s="30">
        <v>5</v>
      </c>
      <c r="W297" s="30">
        <v>104</v>
      </c>
      <c r="X297" s="30">
        <v>0</v>
      </c>
      <c r="Y297" s="30">
        <v>0</v>
      </c>
      <c r="Z297" s="30">
        <v>0</v>
      </c>
      <c r="AA297" s="30">
        <v>0</v>
      </c>
      <c r="AB297" s="13">
        <v>0</v>
      </c>
      <c r="AC297" s="30">
        <v>0</v>
      </c>
      <c r="AD297" s="30">
        <v>0</v>
      </c>
      <c r="AE297" s="30">
        <v>0</v>
      </c>
      <c r="AF297" s="28">
        <v>0</v>
      </c>
      <c r="AG297" s="28">
        <v>0</v>
      </c>
      <c r="AH297" s="30">
        <v>0</v>
      </c>
      <c r="AI297" s="30">
        <v>0</v>
      </c>
      <c r="AJ297" s="13">
        <v>0</v>
      </c>
      <c r="AK297" s="28">
        <v>0</v>
      </c>
      <c r="AL297" s="30">
        <v>0</v>
      </c>
      <c r="AM297" s="30">
        <v>0</v>
      </c>
      <c r="AN297" s="31">
        <v>1</v>
      </c>
      <c r="AO297" s="13">
        <v>46</v>
      </c>
      <c r="AP297" s="30">
        <v>534</v>
      </c>
      <c r="AQ297" s="13">
        <v>897</v>
      </c>
      <c r="AR297" s="30">
        <v>0</v>
      </c>
      <c r="AS297" s="30">
        <v>15</v>
      </c>
      <c r="AT297" s="30">
        <v>341</v>
      </c>
      <c r="AU297" s="13">
        <v>121</v>
      </c>
      <c r="AV297" s="13">
        <v>104</v>
      </c>
      <c r="AW297" s="30">
        <v>0</v>
      </c>
      <c r="AX297" s="30">
        <f t="shared" si="71"/>
        <v>0</v>
      </c>
      <c r="AY297" s="30">
        <v>52</v>
      </c>
      <c r="AZ297" s="30">
        <f t="shared" si="72"/>
        <v>26</v>
      </c>
      <c r="BA297" s="30">
        <v>0</v>
      </c>
      <c r="BB297" s="30">
        <v>0</v>
      </c>
      <c r="BC297" s="30">
        <v>0</v>
      </c>
      <c r="BD297" s="30">
        <v>1</v>
      </c>
      <c r="BE297" s="13">
        <v>3</v>
      </c>
      <c r="BF297" s="28">
        <v>4</v>
      </c>
      <c r="BG297" s="13">
        <v>144</v>
      </c>
      <c r="BH297" s="13">
        <v>81</v>
      </c>
      <c r="BI297" s="13">
        <v>0</v>
      </c>
      <c r="BJ297" s="13">
        <v>190</v>
      </c>
      <c r="BK297" s="3"/>
    </row>
    <row r="298" spans="1:16042" x14ac:dyDescent="0.2">
      <c r="A298" s="8">
        <v>7604</v>
      </c>
      <c r="B298" s="8" t="s">
        <v>335</v>
      </c>
      <c r="C298" s="30">
        <v>8</v>
      </c>
      <c r="D298" s="28">
        <v>1</v>
      </c>
      <c r="E298" s="30">
        <v>1</v>
      </c>
      <c r="F298" s="30">
        <v>0</v>
      </c>
      <c r="G298" s="30">
        <v>18</v>
      </c>
      <c r="H298" s="30">
        <v>13</v>
      </c>
      <c r="I298" s="30">
        <v>0</v>
      </c>
      <c r="J298" s="30">
        <v>0</v>
      </c>
      <c r="K298" s="30">
        <v>0</v>
      </c>
      <c r="L298" s="30">
        <v>0</v>
      </c>
      <c r="M298" s="28">
        <v>1</v>
      </c>
      <c r="N298" s="30">
        <v>5</v>
      </c>
      <c r="O298" s="30">
        <v>80</v>
      </c>
      <c r="P298" s="30">
        <v>0</v>
      </c>
      <c r="Q298" s="13">
        <v>0</v>
      </c>
      <c r="R298" s="28">
        <v>0</v>
      </c>
      <c r="S298" s="30">
        <v>0</v>
      </c>
      <c r="T298" s="13">
        <v>0</v>
      </c>
      <c r="U298" s="28">
        <v>0</v>
      </c>
      <c r="V298" s="30">
        <v>5</v>
      </c>
      <c r="W298" s="30">
        <v>85</v>
      </c>
      <c r="X298" s="30">
        <v>0</v>
      </c>
      <c r="Y298" s="30">
        <v>0</v>
      </c>
      <c r="Z298" s="30">
        <v>0</v>
      </c>
      <c r="AA298" s="30">
        <v>0</v>
      </c>
      <c r="AB298" s="13">
        <v>0</v>
      </c>
      <c r="AC298" s="30">
        <v>0</v>
      </c>
      <c r="AD298" s="30">
        <v>0</v>
      </c>
      <c r="AE298" s="30">
        <v>0</v>
      </c>
      <c r="AF298" s="28">
        <v>23</v>
      </c>
      <c r="AG298" s="28">
        <v>0</v>
      </c>
      <c r="AH298" s="30">
        <v>0</v>
      </c>
      <c r="AI298" s="30">
        <v>0</v>
      </c>
      <c r="AJ298" s="13">
        <v>0</v>
      </c>
      <c r="AK298" s="28">
        <v>0</v>
      </c>
      <c r="AL298" s="30">
        <v>0</v>
      </c>
      <c r="AM298" s="30">
        <v>0</v>
      </c>
      <c r="AN298" s="31">
        <v>0</v>
      </c>
      <c r="AO298" s="13">
        <v>1</v>
      </c>
      <c r="AP298" s="30">
        <v>53</v>
      </c>
      <c r="AQ298" s="13">
        <v>165</v>
      </c>
      <c r="AR298" s="30">
        <v>0</v>
      </c>
      <c r="AS298" s="30">
        <v>3</v>
      </c>
      <c r="AT298" s="30">
        <v>62</v>
      </c>
      <c r="AU298" s="13">
        <v>0</v>
      </c>
      <c r="AV298" s="13">
        <v>85</v>
      </c>
      <c r="AW298" s="30">
        <v>0</v>
      </c>
      <c r="AX298" s="30">
        <f t="shared" si="71"/>
        <v>0</v>
      </c>
      <c r="AY298" s="30">
        <v>39</v>
      </c>
      <c r="AZ298" s="30">
        <f t="shared" si="72"/>
        <v>19.5</v>
      </c>
      <c r="BA298" s="30">
        <v>0</v>
      </c>
      <c r="BB298" s="30">
        <v>0</v>
      </c>
      <c r="BC298" s="30">
        <v>1</v>
      </c>
      <c r="BD298" s="30">
        <v>0</v>
      </c>
      <c r="BE298" s="13">
        <v>3</v>
      </c>
      <c r="BF298" s="28">
        <v>0</v>
      </c>
      <c r="BG298" s="13">
        <v>85</v>
      </c>
      <c r="BH298" s="13">
        <v>0</v>
      </c>
      <c r="BI298" s="13">
        <v>0</v>
      </c>
      <c r="BJ298" s="13">
        <v>23</v>
      </c>
      <c r="BK298" s="3"/>
    </row>
    <row r="299" spans="1:16042" x14ac:dyDescent="0.2">
      <c r="A299" s="8">
        <v>7605</v>
      </c>
      <c r="B299" s="8" t="s">
        <v>336</v>
      </c>
      <c r="C299" s="30">
        <v>8</v>
      </c>
      <c r="D299" s="28">
        <v>1</v>
      </c>
      <c r="E299" s="30">
        <v>8</v>
      </c>
      <c r="F299" s="30">
        <v>0</v>
      </c>
      <c r="G299" s="30">
        <v>52</v>
      </c>
      <c r="H299" s="30">
        <v>70</v>
      </c>
      <c r="I299" s="30">
        <v>0</v>
      </c>
      <c r="J299" s="30">
        <v>0</v>
      </c>
      <c r="K299" s="30">
        <v>0</v>
      </c>
      <c r="L299" s="30">
        <v>0</v>
      </c>
      <c r="M299" s="28">
        <v>2</v>
      </c>
      <c r="N299" s="30">
        <v>14</v>
      </c>
      <c r="O299" s="30">
        <v>272</v>
      </c>
      <c r="P299" s="30">
        <v>0</v>
      </c>
      <c r="Q299" s="13">
        <v>0</v>
      </c>
      <c r="R299" s="28">
        <v>0</v>
      </c>
      <c r="S299" s="30">
        <v>0</v>
      </c>
      <c r="T299" s="13">
        <v>0</v>
      </c>
      <c r="U299" s="28">
        <v>0</v>
      </c>
      <c r="V299" s="30">
        <v>4</v>
      </c>
      <c r="W299" s="30">
        <v>0</v>
      </c>
      <c r="X299" s="30">
        <v>0</v>
      </c>
      <c r="Y299" s="30">
        <v>9</v>
      </c>
      <c r="Z299" s="30">
        <v>41</v>
      </c>
      <c r="AA299" s="30">
        <v>0</v>
      </c>
      <c r="AB299" s="13">
        <v>0</v>
      </c>
      <c r="AC299" s="30">
        <v>0</v>
      </c>
      <c r="AD299" s="30">
        <v>0</v>
      </c>
      <c r="AE299" s="30">
        <v>0</v>
      </c>
      <c r="AF299" s="28">
        <v>9</v>
      </c>
      <c r="AG299" s="28">
        <v>0</v>
      </c>
      <c r="AH299" s="30">
        <v>0</v>
      </c>
      <c r="AI299" s="30">
        <v>0</v>
      </c>
      <c r="AJ299" s="13">
        <v>0</v>
      </c>
      <c r="AK299" s="28">
        <v>0</v>
      </c>
      <c r="AL299" s="30">
        <v>0</v>
      </c>
      <c r="AM299" s="30">
        <v>0</v>
      </c>
      <c r="AN299" s="31">
        <v>0</v>
      </c>
      <c r="AO299" s="13">
        <v>4</v>
      </c>
      <c r="AP299" s="30">
        <v>224</v>
      </c>
      <c r="AQ299" s="13">
        <v>322</v>
      </c>
      <c r="AR299" s="30">
        <v>0</v>
      </c>
      <c r="AS299" s="30">
        <v>11</v>
      </c>
      <c r="AT299" s="30">
        <v>256</v>
      </c>
      <c r="AU299" s="13">
        <v>41</v>
      </c>
      <c r="AV299" s="13">
        <v>9</v>
      </c>
      <c r="AW299" s="30">
        <v>0</v>
      </c>
      <c r="AX299" s="30">
        <f t="shared" si="71"/>
        <v>0</v>
      </c>
      <c r="AY299" s="30">
        <v>9</v>
      </c>
      <c r="AZ299" s="30">
        <f t="shared" si="72"/>
        <v>4.5</v>
      </c>
      <c r="BA299" s="30">
        <v>0</v>
      </c>
      <c r="BB299" s="30">
        <v>0</v>
      </c>
      <c r="BC299" s="30">
        <v>1</v>
      </c>
      <c r="BD299" s="30">
        <v>1</v>
      </c>
      <c r="BE299" s="13">
        <v>3</v>
      </c>
      <c r="BF299" s="28">
        <v>8</v>
      </c>
      <c r="BG299" s="13">
        <v>50</v>
      </c>
      <c r="BH299" s="13">
        <v>0</v>
      </c>
      <c r="BI299" s="13">
        <v>0</v>
      </c>
      <c r="BJ299" s="13">
        <v>95</v>
      </c>
      <c r="BK299" s="3"/>
    </row>
    <row r="300" spans="1:16042" x14ac:dyDescent="0.2">
      <c r="A300" s="8">
        <v>7606</v>
      </c>
      <c r="B300" s="8" t="s">
        <v>337</v>
      </c>
      <c r="C300" s="30">
        <v>5</v>
      </c>
      <c r="D300" s="28">
        <v>5</v>
      </c>
      <c r="E300" s="30">
        <v>28</v>
      </c>
      <c r="F300" s="30">
        <v>0</v>
      </c>
      <c r="G300" s="30">
        <v>350</v>
      </c>
      <c r="H300" s="30">
        <v>371</v>
      </c>
      <c r="I300" s="30">
        <v>0</v>
      </c>
      <c r="J300" s="30">
        <v>0</v>
      </c>
      <c r="K300" s="30">
        <v>0</v>
      </c>
      <c r="L300" s="30">
        <v>0</v>
      </c>
      <c r="M300" s="28">
        <v>5</v>
      </c>
      <c r="N300" s="30">
        <v>82</v>
      </c>
      <c r="O300" s="30">
        <v>1746</v>
      </c>
      <c r="P300" s="30">
        <v>0</v>
      </c>
      <c r="Q300" s="13">
        <v>0</v>
      </c>
      <c r="R300" s="28">
        <v>0</v>
      </c>
      <c r="S300" s="30">
        <v>0</v>
      </c>
      <c r="T300" s="13">
        <v>0</v>
      </c>
      <c r="U300" s="28">
        <v>1</v>
      </c>
      <c r="V300" s="30">
        <v>15</v>
      </c>
      <c r="W300" s="30">
        <v>0</v>
      </c>
      <c r="X300" s="30">
        <v>110</v>
      </c>
      <c r="Y300" s="30">
        <v>0</v>
      </c>
      <c r="Z300" s="30">
        <v>124</v>
      </c>
      <c r="AA300" s="30">
        <v>84</v>
      </c>
      <c r="AB300" s="13">
        <v>0</v>
      </c>
      <c r="AC300" s="30">
        <v>0</v>
      </c>
      <c r="AD300" s="30">
        <v>0</v>
      </c>
      <c r="AE300" s="30">
        <v>0</v>
      </c>
      <c r="AF300" s="28">
        <v>59</v>
      </c>
      <c r="AG300" s="28">
        <v>0</v>
      </c>
      <c r="AH300" s="30">
        <v>0</v>
      </c>
      <c r="AI300" s="30">
        <v>0</v>
      </c>
      <c r="AJ300" s="13">
        <v>0</v>
      </c>
      <c r="AK300" s="28">
        <v>0</v>
      </c>
      <c r="AL300" s="30">
        <v>0</v>
      </c>
      <c r="AM300" s="30">
        <v>0</v>
      </c>
      <c r="AN300" s="31">
        <v>0</v>
      </c>
      <c r="AO300" s="13">
        <v>37</v>
      </c>
      <c r="AP300" s="30">
        <v>1161</v>
      </c>
      <c r="AQ300" s="13">
        <v>2064</v>
      </c>
      <c r="AR300" s="30">
        <v>0</v>
      </c>
      <c r="AS300" s="30">
        <v>33</v>
      </c>
      <c r="AT300" s="30">
        <v>711</v>
      </c>
      <c r="AU300" s="13">
        <v>532</v>
      </c>
      <c r="AV300" s="13">
        <v>110</v>
      </c>
      <c r="AW300" s="30">
        <v>0</v>
      </c>
      <c r="AX300" s="30">
        <f t="shared" si="71"/>
        <v>0</v>
      </c>
      <c r="AY300" s="30">
        <v>0</v>
      </c>
      <c r="AZ300" s="30">
        <f t="shared" si="72"/>
        <v>0</v>
      </c>
      <c r="BA300" s="30">
        <v>0</v>
      </c>
      <c r="BB300" s="30">
        <v>0</v>
      </c>
      <c r="BC300" s="30">
        <v>0</v>
      </c>
      <c r="BD300" s="30">
        <v>0</v>
      </c>
      <c r="BE300" s="13">
        <v>1</v>
      </c>
      <c r="BF300" s="28">
        <v>69</v>
      </c>
      <c r="BG300" s="13">
        <v>318</v>
      </c>
      <c r="BH300" s="13">
        <v>324</v>
      </c>
      <c r="BI300" s="13">
        <v>0</v>
      </c>
      <c r="BJ300" s="13">
        <v>507</v>
      </c>
      <c r="BK300" s="3"/>
    </row>
    <row r="301" spans="1:16042" x14ac:dyDescent="0.2">
      <c r="A301" s="8">
        <v>7607</v>
      </c>
      <c r="B301" s="8" t="s">
        <v>338</v>
      </c>
      <c r="C301" s="30">
        <v>5</v>
      </c>
      <c r="D301" s="28">
        <v>2</v>
      </c>
      <c r="E301" s="30">
        <v>7</v>
      </c>
      <c r="F301" s="30">
        <v>0</v>
      </c>
      <c r="G301" s="30">
        <v>111</v>
      </c>
      <c r="H301" s="30">
        <v>85</v>
      </c>
      <c r="I301" s="30">
        <v>5</v>
      </c>
      <c r="J301" s="30">
        <v>86</v>
      </c>
      <c r="K301" s="30">
        <v>0</v>
      </c>
      <c r="L301" s="30">
        <v>0</v>
      </c>
      <c r="M301" s="28">
        <v>3</v>
      </c>
      <c r="N301" s="30">
        <v>31</v>
      </c>
      <c r="O301" s="30">
        <v>667</v>
      </c>
      <c r="P301" s="30">
        <v>0</v>
      </c>
      <c r="Q301" s="13">
        <v>0</v>
      </c>
      <c r="R301" s="28">
        <v>0</v>
      </c>
      <c r="S301" s="30">
        <v>0</v>
      </c>
      <c r="T301" s="13">
        <v>0</v>
      </c>
      <c r="U301" s="28">
        <v>0</v>
      </c>
      <c r="V301" s="30">
        <v>5</v>
      </c>
      <c r="W301" s="30">
        <v>0</v>
      </c>
      <c r="X301" s="30">
        <v>0</v>
      </c>
      <c r="Y301" s="30">
        <v>0</v>
      </c>
      <c r="Z301" s="30">
        <v>90</v>
      </c>
      <c r="AA301" s="30">
        <v>0</v>
      </c>
      <c r="AB301" s="13">
        <v>0</v>
      </c>
      <c r="AC301" s="30">
        <v>0</v>
      </c>
      <c r="AD301" s="30">
        <v>0</v>
      </c>
      <c r="AE301" s="30">
        <v>0</v>
      </c>
      <c r="AF301" s="28">
        <v>33</v>
      </c>
      <c r="AG301" s="28">
        <v>0</v>
      </c>
      <c r="AH301" s="30">
        <v>0</v>
      </c>
      <c r="AI301" s="30">
        <v>0</v>
      </c>
      <c r="AJ301" s="13">
        <v>0</v>
      </c>
      <c r="AK301" s="28">
        <v>0</v>
      </c>
      <c r="AL301" s="30">
        <v>0</v>
      </c>
      <c r="AM301" s="30">
        <v>0</v>
      </c>
      <c r="AN301" s="31">
        <v>0</v>
      </c>
      <c r="AO301" s="13">
        <v>17</v>
      </c>
      <c r="AP301" s="30">
        <v>539</v>
      </c>
      <c r="AQ301" s="13">
        <v>757</v>
      </c>
      <c r="AR301" s="30">
        <v>0</v>
      </c>
      <c r="AS301" s="30">
        <v>17</v>
      </c>
      <c r="AT301" s="30">
        <v>384</v>
      </c>
      <c r="AU301" s="13">
        <v>138</v>
      </c>
      <c r="AV301" s="13">
        <v>0</v>
      </c>
      <c r="AW301" s="30">
        <v>0</v>
      </c>
      <c r="AX301" s="30">
        <f t="shared" si="71"/>
        <v>0</v>
      </c>
      <c r="AY301" s="30">
        <v>0</v>
      </c>
      <c r="AZ301" s="30">
        <f t="shared" si="72"/>
        <v>0</v>
      </c>
      <c r="BA301" s="30">
        <v>0</v>
      </c>
      <c r="BB301" s="30">
        <v>0</v>
      </c>
      <c r="BC301" s="30">
        <v>0</v>
      </c>
      <c r="BD301" s="30">
        <v>0</v>
      </c>
      <c r="BE301" s="13">
        <v>0</v>
      </c>
      <c r="BF301" s="28">
        <v>9</v>
      </c>
      <c r="BG301" s="13">
        <v>99</v>
      </c>
      <c r="BH301" s="13">
        <v>39</v>
      </c>
      <c r="BI301" s="13">
        <v>0</v>
      </c>
      <c r="BJ301" s="13">
        <v>152</v>
      </c>
      <c r="BK301" s="3"/>
    </row>
    <row r="302" spans="1:16042" x14ac:dyDescent="0.2">
      <c r="A302" s="8">
        <v>7608</v>
      </c>
      <c r="B302" s="8" t="s">
        <v>339</v>
      </c>
      <c r="C302" s="30">
        <v>8</v>
      </c>
      <c r="D302" s="28">
        <v>1</v>
      </c>
      <c r="E302" s="30">
        <v>5</v>
      </c>
      <c r="F302" s="30">
        <v>0</v>
      </c>
      <c r="G302" s="30">
        <v>56</v>
      </c>
      <c r="H302" s="30">
        <v>60</v>
      </c>
      <c r="I302" s="30">
        <v>0</v>
      </c>
      <c r="J302" s="30">
        <v>0</v>
      </c>
      <c r="K302" s="30">
        <v>0</v>
      </c>
      <c r="L302" s="30">
        <v>0</v>
      </c>
      <c r="M302" s="28">
        <v>4</v>
      </c>
      <c r="N302" s="30">
        <v>24</v>
      </c>
      <c r="O302" s="30">
        <v>340</v>
      </c>
      <c r="P302" s="30">
        <v>0</v>
      </c>
      <c r="Q302" s="13">
        <v>0</v>
      </c>
      <c r="R302" s="28">
        <v>0</v>
      </c>
      <c r="S302" s="30">
        <v>0</v>
      </c>
      <c r="T302" s="13">
        <v>0</v>
      </c>
      <c r="U302" s="28">
        <v>0</v>
      </c>
      <c r="V302" s="30">
        <v>5</v>
      </c>
      <c r="W302" s="30">
        <v>0</v>
      </c>
      <c r="X302" s="30">
        <v>0</v>
      </c>
      <c r="Y302" s="30">
        <v>0</v>
      </c>
      <c r="Z302" s="30">
        <v>104</v>
      </c>
      <c r="AA302" s="30">
        <v>0</v>
      </c>
      <c r="AB302" s="13">
        <v>0</v>
      </c>
      <c r="AC302" s="30">
        <v>0</v>
      </c>
      <c r="AD302" s="30">
        <v>0</v>
      </c>
      <c r="AE302" s="30">
        <v>0</v>
      </c>
      <c r="AF302" s="28">
        <v>42</v>
      </c>
      <c r="AG302" s="28">
        <v>0</v>
      </c>
      <c r="AH302" s="30">
        <v>0</v>
      </c>
      <c r="AI302" s="30">
        <v>0</v>
      </c>
      <c r="AJ302" s="13">
        <v>0</v>
      </c>
      <c r="AK302" s="28">
        <v>0</v>
      </c>
      <c r="AL302" s="30">
        <v>0</v>
      </c>
      <c r="AM302" s="30">
        <v>0</v>
      </c>
      <c r="AN302" s="31">
        <v>0</v>
      </c>
      <c r="AO302" s="13">
        <v>17</v>
      </c>
      <c r="AP302" s="30">
        <v>245</v>
      </c>
      <c r="AQ302" s="13">
        <v>444</v>
      </c>
      <c r="AR302" s="30">
        <v>8</v>
      </c>
      <c r="AS302" s="30">
        <v>17</v>
      </c>
      <c r="AT302" s="30">
        <v>333</v>
      </c>
      <c r="AU302" s="13">
        <v>104</v>
      </c>
      <c r="AV302" s="13">
        <v>0</v>
      </c>
      <c r="AW302" s="30">
        <v>0</v>
      </c>
      <c r="AX302" s="30">
        <f t="shared" si="71"/>
        <v>0</v>
      </c>
      <c r="AY302" s="30">
        <v>0</v>
      </c>
      <c r="AZ302" s="30">
        <f t="shared" si="72"/>
        <v>0</v>
      </c>
      <c r="BA302" s="30">
        <v>1</v>
      </c>
      <c r="BB302" s="30">
        <v>0</v>
      </c>
      <c r="BC302" s="30">
        <v>0</v>
      </c>
      <c r="BD302" s="30">
        <v>0</v>
      </c>
      <c r="BE302" s="13">
        <v>1</v>
      </c>
      <c r="BF302" s="28">
        <v>4</v>
      </c>
      <c r="BG302" s="13">
        <v>104</v>
      </c>
      <c r="BH302" s="13">
        <v>0</v>
      </c>
      <c r="BI302" s="13">
        <v>0</v>
      </c>
      <c r="BJ302" s="13">
        <v>92</v>
      </c>
      <c r="BK302" s="3"/>
    </row>
    <row r="303" spans="1:16042" x14ac:dyDescent="0.2">
      <c r="A303" s="8">
        <v>7609</v>
      </c>
      <c r="B303" s="8" t="s">
        <v>340</v>
      </c>
      <c r="C303" s="30">
        <v>7</v>
      </c>
      <c r="D303" s="28">
        <v>2</v>
      </c>
      <c r="E303" s="30">
        <v>11</v>
      </c>
      <c r="F303" s="30">
        <v>17</v>
      </c>
      <c r="G303" s="30">
        <v>103</v>
      </c>
      <c r="H303" s="30">
        <v>99</v>
      </c>
      <c r="I303" s="30">
        <v>1</v>
      </c>
      <c r="J303" s="30">
        <v>24</v>
      </c>
      <c r="K303" s="30">
        <v>0</v>
      </c>
      <c r="L303" s="30">
        <v>0</v>
      </c>
      <c r="M303" s="28">
        <v>5</v>
      </c>
      <c r="N303" s="30">
        <v>34</v>
      </c>
      <c r="O303" s="30">
        <v>597</v>
      </c>
      <c r="P303" s="30">
        <v>0</v>
      </c>
      <c r="Q303" s="13">
        <v>0</v>
      </c>
      <c r="R303" s="28">
        <v>0</v>
      </c>
      <c r="S303" s="30">
        <v>0</v>
      </c>
      <c r="T303" s="13">
        <v>0</v>
      </c>
      <c r="U303" s="28">
        <v>0</v>
      </c>
      <c r="V303" s="30">
        <v>8</v>
      </c>
      <c r="W303" s="30">
        <v>69</v>
      </c>
      <c r="X303" s="30">
        <v>0</v>
      </c>
      <c r="Y303" s="30">
        <v>114</v>
      </c>
      <c r="Z303" s="30">
        <v>0</v>
      </c>
      <c r="AA303" s="30">
        <v>0</v>
      </c>
      <c r="AB303" s="13">
        <v>0</v>
      </c>
      <c r="AC303" s="30">
        <v>0</v>
      </c>
      <c r="AD303" s="30">
        <v>33</v>
      </c>
      <c r="AE303" s="30">
        <v>0</v>
      </c>
      <c r="AF303" s="28">
        <v>86</v>
      </c>
      <c r="AG303" s="28">
        <v>0</v>
      </c>
      <c r="AH303" s="30">
        <v>0</v>
      </c>
      <c r="AI303" s="30">
        <v>0</v>
      </c>
      <c r="AJ303" s="13">
        <v>0</v>
      </c>
      <c r="AK303" s="28">
        <v>0</v>
      </c>
      <c r="AL303" s="30">
        <v>0</v>
      </c>
      <c r="AM303" s="30">
        <v>0</v>
      </c>
      <c r="AN303" s="31">
        <v>0</v>
      </c>
      <c r="AO303" s="13">
        <v>49</v>
      </c>
      <c r="AP303" s="30">
        <v>385</v>
      </c>
      <c r="AQ303" s="13">
        <v>780</v>
      </c>
      <c r="AR303" s="30">
        <v>1</v>
      </c>
      <c r="AS303" s="30">
        <v>14</v>
      </c>
      <c r="AT303" s="30">
        <v>323</v>
      </c>
      <c r="AU303" s="13">
        <v>106</v>
      </c>
      <c r="AV303" s="13">
        <v>183</v>
      </c>
      <c r="AW303" s="30">
        <v>0</v>
      </c>
      <c r="AX303" s="30">
        <f t="shared" si="71"/>
        <v>0</v>
      </c>
      <c r="AY303" s="30">
        <v>80</v>
      </c>
      <c r="AZ303" s="30">
        <f t="shared" si="72"/>
        <v>40</v>
      </c>
      <c r="BA303" s="30">
        <v>0</v>
      </c>
      <c r="BB303" s="30">
        <v>0</v>
      </c>
      <c r="BC303" s="30">
        <v>0</v>
      </c>
      <c r="BD303" s="30">
        <v>0</v>
      </c>
      <c r="BE303" s="13">
        <v>0</v>
      </c>
      <c r="BF303" s="28">
        <v>1</v>
      </c>
      <c r="BG303" s="13">
        <v>201</v>
      </c>
      <c r="BH303" s="13">
        <v>88</v>
      </c>
      <c r="BI303" s="13">
        <v>0</v>
      </c>
      <c r="BJ303" s="13">
        <v>153</v>
      </c>
      <c r="BK303" s="3"/>
    </row>
    <row r="304" spans="1:16042" x14ac:dyDescent="0.2">
      <c r="A304" s="8">
        <v>7610</v>
      </c>
      <c r="B304" s="8" t="s">
        <v>341</v>
      </c>
      <c r="C304" s="30">
        <v>3</v>
      </c>
      <c r="D304" s="28">
        <v>3</v>
      </c>
      <c r="E304" s="30">
        <v>27</v>
      </c>
      <c r="F304" s="30">
        <v>58</v>
      </c>
      <c r="G304" s="30">
        <v>304</v>
      </c>
      <c r="H304" s="30">
        <v>275</v>
      </c>
      <c r="I304" s="30">
        <v>8</v>
      </c>
      <c r="J304" s="30">
        <v>114</v>
      </c>
      <c r="K304" s="30">
        <v>0</v>
      </c>
      <c r="L304" s="30">
        <v>0</v>
      </c>
      <c r="M304" s="28">
        <v>8</v>
      </c>
      <c r="N304" s="30">
        <v>97</v>
      </c>
      <c r="O304" s="30">
        <v>1931</v>
      </c>
      <c r="P304" s="30">
        <v>0</v>
      </c>
      <c r="Q304" s="13">
        <v>0</v>
      </c>
      <c r="R304" s="28">
        <v>0</v>
      </c>
      <c r="S304" s="30">
        <v>0</v>
      </c>
      <c r="T304" s="13">
        <v>0</v>
      </c>
      <c r="U304" s="28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0</v>
      </c>
      <c r="AA304" s="30">
        <v>0</v>
      </c>
      <c r="AB304" s="13">
        <v>0</v>
      </c>
      <c r="AC304" s="30">
        <v>0</v>
      </c>
      <c r="AD304" s="30">
        <v>0</v>
      </c>
      <c r="AE304" s="30">
        <v>0</v>
      </c>
      <c r="AF304" s="28">
        <v>64</v>
      </c>
      <c r="AG304" s="28">
        <v>0</v>
      </c>
      <c r="AH304" s="30">
        <v>0</v>
      </c>
      <c r="AI304" s="30">
        <v>0</v>
      </c>
      <c r="AJ304" s="13">
        <v>0</v>
      </c>
      <c r="AK304" s="28">
        <v>0</v>
      </c>
      <c r="AL304" s="30">
        <v>0</v>
      </c>
      <c r="AM304" s="30">
        <v>0</v>
      </c>
      <c r="AN304" s="31">
        <v>24</v>
      </c>
      <c r="AO304" s="13">
        <v>77</v>
      </c>
      <c r="AP304" s="30">
        <v>1298</v>
      </c>
      <c r="AQ304" s="13">
        <v>1931</v>
      </c>
      <c r="AR304" s="30">
        <v>0</v>
      </c>
      <c r="AS304" s="30">
        <v>41</v>
      </c>
      <c r="AT304" s="30">
        <v>964</v>
      </c>
      <c r="AU304" s="13">
        <v>347</v>
      </c>
      <c r="AV304" s="13">
        <v>0</v>
      </c>
      <c r="AW304" s="30">
        <v>0</v>
      </c>
      <c r="AX304" s="30">
        <f t="shared" si="71"/>
        <v>0</v>
      </c>
      <c r="AY304" s="30">
        <v>0</v>
      </c>
      <c r="AZ304" s="30">
        <f t="shared" si="72"/>
        <v>0</v>
      </c>
      <c r="BA304" s="30">
        <v>0</v>
      </c>
      <c r="BB304" s="30">
        <v>0</v>
      </c>
      <c r="BC304" s="30">
        <v>0</v>
      </c>
      <c r="BD304" s="30">
        <v>2</v>
      </c>
      <c r="BE304" s="13">
        <v>2</v>
      </c>
      <c r="BF304" s="28">
        <v>87</v>
      </c>
      <c r="BG304" s="13">
        <v>34</v>
      </c>
      <c r="BH304" s="13">
        <v>313</v>
      </c>
      <c r="BI304" s="13">
        <v>0</v>
      </c>
      <c r="BJ304" s="13">
        <v>409</v>
      </c>
      <c r="BK304" s="3"/>
    </row>
    <row r="305" spans="1:63" x14ac:dyDescent="0.2">
      <c r="A305" s="8">
        <v>7611</v>
      </c>
      <c r="B305" s="8" t="s">
        <v>342</v>
      </c>
      <c r="C305" s="30">
        <v>2</v>
      </c>
      <c r="D305" s="28">
        <v>12</v>
      </c>
      <c r="E305" s="30">
        <v>125</v>
      </c>
      <c r="F305" s="30">
        <v>444</v>
      </c>
      <c r="G305" s="30">
        <v>1324</v>
      </c>
      <c r="H305" s="30">
        <v>1247</v>
      </c>
      <c r="I305" s="30">
        <v>8</v>
      </c>
      <c r="J305" s="30">
        <v>144</v>
      </c>
      <c r="K305" s="30">
        <v>0</v>
      </c>
      <c r="L305" s="30">
        <v>0</v>
      </c>
      <c r="M305" s="28">
        <v>19</v>
      </c>
      <c r="N305" s="30">
        <v>344</v>
      </c>
      <c r="O305" s="30">
        <v>7470</v>
      </c>
      <c r="P305" s="30">
        <v>0</v>
      </c>
      <c r="Q305" s="13">
        <v>0</v>
      </c>
      <c r="R305" s="28">
        <v>1</v>
      </c>
      <c r="S305" s="30">
        <v>10</v>
      </c>
      <c r="T305" s="13">
        <v>193</v>
      </c>
      <c r="U305" s="28">
        <v>2</v>
      </c>
      <c r="V305" s="30">
        <v>38</v>
      </c>
      <c r="W305" s="30">
        <v>170</v>
      </c>
      <c r="X305" s="30">
        <v>152</v>
      </c>
      <c r="Y305" s="30">
        <v>449</v>
      </c>
      <c r="Z305" s="30">
        <v>0</v>
      </c>
      <c r="AA305" s="30">
        <v>77</v>
      </c>
      <c r="AB305" s="13">
        <v>0</v>
      </c>
      <c r="AC305" s="30">
        <v>0</v>
      </c>
      <c r="AD305" s="30">
        <v>0</v>
      </c>
      <c r="AE305" s="30">
        <v>2</v>
      </c>
      <c r="AF305" s="28">
        <v>113</v>
      </c>
      <c r="AG305" s="28">
        <v>0</v>
      </c>
      <c r="AH305" s="30">
        <v>0</v>
      </c>
      <c r="AI305" s="30">
        <v>0</v>
      </c>
      <c r="AJ305" s="13">
        <v>0</v>
      </c>
      <c r="AK305" s="28">
        <v>1</v>
      </c>
      <c r="AL305" s="30">
        <v>23</v>
      </c>
      <c r="AM305" s="30">
        <v>542</v>
      </c>
      <c r="AN305" s="31">
        <v>82</v>
      </c>
      <c r="AO305" s="13">
        <v>191</v>
      </c>
      <c r="AP305" s="30">
        <v>4751</v>
      </c>
      <c r="AQ305" s="13">
        <v>8510</v>
      </c>
      <c r="AR305" s="30">
        <v>0</v>
      </c>
      <c r="AS305" s="30">
        <v>132</v>
      </c>
      <c r="AT305" s="30">
        <v>3026</v>
      </c>
      <c r="AU305" s="13">
        <v>1904</v>
      </c>
      <c r="AV305" s="13">
        <v>771</v>
      </c>
      <c r="AW305" s="30">
        <v>0</v>
      </c>
      <c r="AX305" s="30">
        <f t="shared" si="71"/>
        <v>0</v>
      </c>
      <c r="AY305" s="30">
        <v>135</v>
      </c>
      <c r="AZ305" s="30">
        <f t="shared" si="72"/>
        <v>67.5</v>
      </c>
      <c r="BA305" s="30">
        <v>0</v>
      </c>
      <c r="BB305" s="30">
        <v>2</v>
      </c>
      <c r="BC305" s="30">
        <v>0</v>
      </c>
      <c r="BD305" s="30">
        <v>2</v>
      </c>
      <c r="BE305" s="13">
        <v>3</v>
      </c>
      <c r="BF305" s="28">
        <v>44</v>
      </c>
      <c r="BG305" s="13">
        <v>1004</v>
      </c>
      <c r="BH305" s="13">
        <v>1671</v>
      </c>
      <c r="BI305" s="13">
        <v>0</v>
      </c>
      <c r="BJ305" s="13">
        <v>1931</v>
      </c>
      <c r="BK305" s="3"/>
    </row>
    <row r="306" spans="1:63" s="35" customFormat="1" ht="19.5" customHeight="1" x14ac:dyDescent="0.2">
      <c r="A306" s="32">
        <v>7698</v>
      </c>
      <c r="B306" s="32"/>
      <c r="C306" s="33"/>
      <c r="D306" s="34">
        <f t="shared" ref="D306:AG306" si="82">SUM(D295:D305)</f>
        <v>37</v>
      </c>
      <c r="E306" s="34">
        <f t="shared" si="82"/>
        <v>291</v>
      </c>
      <c r="F306" s="34">
        <f>SUM(F295:F305)</f>
        <v>717</v>
      </c>
      <c r="G306" s="34">
        <f t="shared" si="82"/>
        <v>3150</v>
      </c>
      <c r="H306" s="34">
        <f t="shared" si="82"/>
        <v>3022</v>
      </c>
      <c r="I306" s="34">
        <f t="shared" si="82"/>
        <v>28</v>
      </c>
      <c r="J306" s="34">
        <f t="shared" si="82"/>
        <v>464</v>
      </c>
      <c r="K306" s="34">
        <f t="shared" si="82"/>
        <v>0</v>
      </c>
      <c r="L306" s="34">
        <f t="shared" si="82"/>
        <v>0</v>
      </c>
      <c r="M306" s="34">
        <f t="shared" si="82"/>
        <v>67</v>
      </c>
      <c r="N306" s="34">
        <f t="shared" si="82"/>
        <v>869</v>
      </c>
      <c r="O306" s="34">
        <f t="shared" si="82"/>
        <v>18052</v>
      </c>
      <c r="P306" s="34">
        <f t="shared" si="82"/>
        <v>2</v>
      </c>
      <c r="Q306" s="34">
        <f t="shared" si="82"/>
        <v>21</v>
      </c>
      <c r="R306" s="34">
        <f t="shared" si="82"/>
        <v>1</v>
      </c>
      <c r="S306" s="34">
        <f t="shared" si="82"/>
        <v>10</v>
      </c>
      <c r="T306" s="34">
        <f t="shared" si="82"/>
        <v>193</v>
      </c>
      <c r="U306" s="34">
        <f t="shared" si="82"/>
        <v>3</v>
      </c>
      <c r="V306" s="34">
        <f t="shared" si="82"/>
        <v>89</v>
      </c>
      <c r="W306" s="34">
        <f t="shared" si="82"/>
        <v>444</v>
      </c>
      <c r="X306" s="34">
        <f t="shared" si="82"/>
        <v>287</v>
      </c>
      <c r="Y306" s="34">
        <f t="shared" si="82"/>
        <v>585</v>
      </c>
      <c r="Z306" s="34">
        <f t="shared" si="82"/>
        <v>359</v>
      </c>
      <c r="AA306" s="34">
        <f t="shared" si="82"/>
        <v>161</v>
      </c>
      <c r="AB306" s="34">
        <f t="shared" si="82"/>
        <v>0</v>
      </c>
      <c r="AC306" s="34">
        <f t="shared" si="82"/>
        <v>0</v>
      </c>
      <c r="AD306" s="34">
        <f t="shared" si="82"/>
        <v>33</v>
      </c>
      <c r="AE306" s="34">
        <f t="shared" si="82"/>
        <v>2</v>
      </c>
      <c r="AF306" s="34">
        <f t="shared" si="82"/>
        <v>541</v>
      </c>
      <c r="AG306" s="34">
        <f t="shared" si="82"/>
        <v>0</v>
      </c>
      <c r="AH306" s="34">
        <f t="shared" ref="AH306:BI306" si="83">SUM(AH295:AH305)</f>
        <v>0</v>
      </c>
      <c r="AI306" s="34">
        <f t="shared" si="83"/>
        <v>0</v>
      </c>
      <c r="AJ306" s="34">
        <f t="shared" si="83"/>
        <v>0</v>
      </c>
      <c r="AK306" s="34">
        <f t="shared" si="83"/>
        <v>1</v>
      </c>
      <c r="AL306" s="34">
        <f t="shared" si="83"/>
        <v>24</v>
      </c>
      <c r="AM306" s="34">
        <f t="shared" si="83"/>
        <v>555</v>
      </c>
      <c r="AN306" s="34">
        <f t="shared" si="83"/>
        <v>172</v>
      </c>
      <c r="AO306" s="34">
        <f t="shared" si="83"/>
        <v>613</v>
      </c>
      <c r="AP306" s="34">
        <f t="shared" si="83"/>
        <v>11694</v>
      </c>
      <c r="AQ306" s="34">
        <f t="shared" si="83"/>
        <v>20098</v>
      </c>
      <c r="AR306" s="34">
        <f t="shared" si="83"/>
        <v>9</v>
      </c>
      <c r="AS306" s="34">
        <f t="shared" si="83"/>
        <v>353</v>
      </c>
      <c r="AT306" s="34">
        <f t="shared" si="83"/>
        <v>8045</v>
      </c>
      <c r="AU306" s="34">
        <f t="shared" si="83"/>
        <v>4411</v>
      </c>
      <c r="AV306" s="34">
        <f t="shared" si="83"/>
        <v>1316</v>
      </c>
      <c r="AW306" s="34">
        <f t="shared" si="83"/>
        <v>0</v>
      </c>
      <c r="AX306" s="34">
        <f t="shared" si="83"/>
        <v>0</v>
      </c>
      <c r="AY306" s="34">
        <f>SUM(AY295:AY305)</f>
        <v>344</v>
      </c>
      <c r="AZ306" s="34">
        <f>SUM(AZ295:AZ305)</f>
        <v>172</v>
      </c>
      <c r="BA306" s="34">
        <f t="shared" si="83"/>
        <v>1</v>
      </c>
      <c r="BB306" s="34">
        <f t="shared" si="83"/>
        <v>2</v>
      </c>
      <c r="BC306" s="34">
        <f t="shared" si="83"/>
        <v>2</v>
      </c>
      <c r="BD306" s="34">
        <f t="shared" si="83"/>
        <v>6</v>
      </c>
      <c r="BE306" s="34">
        <f t="shared" si="83"/>
        <v>16</v>
      </c>
      <c r="BF306" s="34">
        <f>SUM(BF295:BF305)</f>
        <v>244</v>
      </c>
      <c r="BG306" s="34">
        <f t="shared" si="83"/>
        <v>2166</v>
      </c>
      <c r="BH306" s="34">
        <f t="shared" si="83"/>
        <v>3561</v>
      </c>
      <c r="BI306" s="34">
        <f t="shared" si="83"/>
        <v>0</v>
      </c>
      <c r="BJ306" s="34">
        <f t="shared" ref="BJ306" si="84">SUM(BJ295:BJ305)</f>
        <v>4565</v>
      </c>
    </row>
    <row r="307" spans="1:63" x14ac:dyDescent="0.2">
      <c r="A307" s="7">
        <v>7699</v>
      </c>
      <c r="B307" s="7" t="s">
        <v>343</v>
      </c>
      <c r="C307" s="30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30">
        <f t="shared" si="71"/>
        <v>0</v>
      </c>
      <c r="AY307" s="28"/>
      <c r="AZ307" s="30">
        <f t="shared" si="72"/>
        <v>0</v>
      </c>
      <c r="BA307" s="28"/>
      <c r="BB307" s="28"/>
      <c r="BC307" s="28"/>
      <c r="BD307" s="28"/>
      <c r="BE307" s="28"/>
      <c r="BF307" s="28"/>
      <c r="BG307" s="28"/>
      <c r="BH307" s="28"/>
      <c r="BI307" s="28"/>
      <c r="BJ307" s="13">
        <v>0</v>
      </c>
      <c r="BK307" s="3"/>
    </row>
    <row r="308" spans="1:63" x14ac:dyDescent="0.2">
      <c r="A308" s="8">
        <v>7701</v>
      </c>
      <c r="B308" s="8" t="s">
        <v>344</v>
      </c>
      <c r="C308" s="30">
        <v>5</v>
      </c>
      <c r="D308" s="28">
        <v>6</v>
      </c>
      <c r="E308" s="30">
        <v>15</v>
      </c>
      <c r="F308" s="30">
        <v>0</v>
      </c>
      <c r="G308" s="30">
        <v>135</v>
      </c>
      <c r="H308" s="30">
        <v>147</v>
      </c>
      <c r="I308" s="30">
        <v>0</v>
      </c>
      <c r="J308" s="30">
        <v>0</v>
      </c>
      <c r="K308" s="30">
        <v>0</v>
      </c>
      <c r="L308" s="30">
        <v>0</v>
      </c>
      <c r="M308" s="28">
        <v>4</v>
      </c>
      <c r="N308" s="30">
        <v>34</v>
      </c>
      <c r="O308" s="30">
        <v>561</v>
      </c>
      <c r="P308" s="30">
        <v>0</v>
      </c>
      <c r="Q308" s="13">
        <v>0</v>
      </c>
      <c r="R308" s="28">
        <v>0</v>
      </c>
      <c r="S308" s="30">
        <v>0</v>
      </c>
      <c r="T308" s="13">
        <v>0</v>
      </c>
      <c r="U308" s="28">
        <v>1</v>
      </c>
      <c r="V308" s="30">
        <v>4</v>
      </c>
      <c r="W308" s="30">
        <v>0</v>
      </c>
      <c r="X308" s="30">
        <v>56</v>
      </c>
      <c r="Y308" s="30">
        <v>0</v>
      </c>
      <c r="Z308" s="30">
        <v>0</v>
      </c>
      <c r="AA308" s="30">
        <v>19</v>
      </c>
      <c r="AB308" s="13">
        <v>0</v>
      </c>
      <c r="AC308" s="30">
        <v>0</v>
      </c>
      <c r="AD308" s="30">
        <v>83</v>
      </c>
      <c r="AE308" s="30">
        <v>4</v>
      </c>
      <c r="AF308" s="28">
        <v>38</v>
      </c>
      <c r="AG308" s="28">
        <v>0</v>
      </c>
      <c r="AH308" s="30">
        <v>0</v>
      </c>
      <c r="AI308" s="30">
        <v>0</v>
      </c>
      <c r="AJ308" s="13">
        <v>0</v>
      </c>
      <c r="AK308" s="28">
        <v>0</v>
      </c>
      <c r="AL308" s="30">
        <v>1</v>
      </c>
      <c r="AM308" s="30">
        <v>18</v>
      </c>
      <c r="AN308" s="31">
        <v>26</v>
      </c>
      <c r="AO308" s="13">
        <v>29</v>
      </c>
      <c r="AP308" s="30">
        <v>439</v>
      </c>
      <c r="AQ308" s="13">
        <v>636</v>
      </c>
      <c r="AR308" s="30">
        <v>0</v>
      </c>
      <c r="AS308" s="30">
        <v>21</v>
      </c>
      <c r="AT308" s="30">
        <v>420</v>
      </c>
      <c r="AU308" s="13">
        <v>63</v>
      </c>
      <c r="AV308" s="13">
        <v>56</v>
      </c>
      <c r="AW308" s="30">
        <v>0</v>
      </c>
      <c r="AX308" s="30">
        <f t="shared" si="71"/>
        <v>0</v>
      </c>
      <c r="AY308" s="30">
        <v>0</v>
      </c>
      <c r="AZ308" s="30">
        <f t="shared" si="72"/>
        <v>0</v>
      </c>
      <c r="BA308" s="30">
        <v>0</v>
      </c>
      <c r="BB308" s="30">
        <v>0</v>
      </c>
      <c r="BC308" s="30">
        <v>1</v>
      </c>
      <c r="BD308" s="30">
        <v>0</v>
      </c>
      <c r="BE308" s="13">
        <v>2</v>
      </c>
      <c r="BF308" s="28">
        <v>0</v>
      </c>
      <c r="BG308" s="13">
        <v>103</v>
      </c>
      <c r="BH308" s="13">
        <v>15</v>
      </c>
      <c r="BI308" s="13">
        <v>0</v>
      </c>
      <c r="BJ308" s="13">
        <v>210</v>
      </c>
      <c r="BK308" s="3"/>
    </row>
    <row r="309" spans="1:63" x14ac:dyDescent="0.2">
      <c r="A309" s="8">
        <v>7702</v>
      </c>
      <c r="B309" s="8" t="s">
        <v>345</v>
      </c>
      <c r="C309" s="30">
        <v>8</v>
      </c>
      <c r="D309" s="28">
        <v>7</v>
      </c>
      <c r="E309" s="30">
        <v>10</v>
      </c>
      <c r="F309" s="30">
        <v>0</v>
      </c>
      <c r="G309" s="30">
        <v>66</v>
      </c>
      <c r="H309" s="30">
        <v>77</v>
      </c>
      <c r="I309" s="30">
        <v>0</v>
      </c>
      <c r="J309" s="30">
        <v>0</v>
      </c>
      <c r="K309" s="30">
        <v>0</v>
      </c>
      <c r="L309" s="30">
        <v>0</v>
      </c>
      <c r="M309" s="28">
        <v>3</v>
      </c>
      <c r="N309" s="30">
        <v>27</v>
      </c>
      <c r="O309" s="30">
        <v>410</v>
      </c>
      <c r="P309" s="30">
        <v>0</v>
      </c>
      <c r="Q309" s="13">
        <v>0</v>
      </c>
      <c r="R309" s="28">
        <v>0</v>
      </c>
      <c r="S309" s="30">
        <v>0</v>
      </c>
      <c r="T309" s="13">
        <v>0</v>
      </c>
      <c r="U309" s="28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13">
        <v>0</v>
      </c>
      <c r="AC309" s="30">
        <v>0</v>
      </c>
      <c r="AD309" s="30">
        <v>0</v>
      </c>
      <c r="AE309" s="30">
        <v>5</v>
      </c>
      <c r="AF309" s="28">
        <v>32</v>
      </c>
      <c r="AG309" s="28">
        <v>0</v>
      </c>
      <c r="AH309" s="30">
        <v>0</v>
      </c>
      <c r="AI309" s="30">
        <v>0</v>
      </c>
      <c r="AJ309" s="13">
        <v>0</v>
      </c>
      <c r="AK309" s="28">
        <v>0</v>
      </c>
      <c r="AL309" s="30">
        <v>0</v>
      </c>
      <c r="AM309" s="30">
        <v>0</v>
      </c>
      <c r="AN309" s="31">
        <v>12</v>
      </c>
      <c r="AO309" s="13">
        <v>22</v>
      </c>
      <c r="AP309" s="30">
        <v>255</v>
      </c>
      <c r="AQ309" s="13">
        <v>410</v>
      </c>
      <c r="AR309" s="30">
        <v>0</v>
      </c>
      <c r="AS309" s="30">
        <v>12</v>
      </c>
      <c r="AT309" s="30">
        <v>254</v>
      </c>
      <c r="AU309" s="13">
        <v>115</v>
      </c>
      <c r="AV309" s="13">
        <v>0</v>
      </c>
      <c r="AW309" s="30">
        <v>0</v>
      </c>
      <c r="AX309" s="30">
        <f t="shared" si="71"/>
        <v>0</v>
      </c>
      <c r="AY309" s="30">
        <v>0</v>
      </c>
      <c r="AZ309" s="30">
        <f t="shared" si="72"/>
        <v>0</v>
      </c>
      <c r="BA309" s="30">
        <v>0</v>
      </c>
      <c r="BB309" s="30">
        <v>0</v>
      </c>
      <c r="BC309" s="30">
        <v>0</v>
      </c>
      <c r="BD309" s="30">
        <v>0</v>
      </c>
      <c r="BE309" s="13">
        <v>0</v>
      </c>
      <c r="BF309" s="28">
        <v>0</v>
      </c>
      <c r="BG309" s="13">
        <v>27</v>
      </c>
      <c r="BH309" s="13">
        <v>86</v>
      </c>
      <c r="BI309" s="13">
        <v>0</v>
      </c>
      <c r="BJ309" s="13">
        <v>105</v>
      </c>
      <c r="BK309" s="3"/>
    </row>
    <row r="310" spans="1:63" x14ac:dyDescent="0.2">
      <c r="A310" s="8">
        <v>7703</v>
      </c>
      <c r="B310" s="8" t="s">
        <v>346</v>
      </c>
      <c r="C310" s="30">
        <v>7</v>
      </c>
      <c r="D310" s="28">
        <v>11</v>
      </c>
      <c r="E310" s="30">
        <v>19</v>
      </c>
      <c r="F310" s="30">
        <v>0</v>
      </c>
      <c r="G310" s="30">
        <v>168</v>
      </c>
      <c r="H310" s="30">
        <v>129</v>
      </c>
      <c r="I310" s="30">
        <v>0</v>
      </c>
      <c r="J310" s="30">
        <v>0</v>
      </c>
      <c r="K310" s="30">
        <v>0</v>
      </c>
      <c r="L310" s="30">
        <v>0</v>
      </c>
      <c r="M310" s="28">
        <v>4</v>
      </c>
      <c r="N310" s="30">
        <v>42</v>
      </c>
      <c r="O310" s="30">
        <v>732</v>
      </c>
      <c r="P310" s="30">
        <v>0</v>
      </c>
      <c r="Q310" s="13">
        <v>0</v>
      </c>
      <c r="R310" s="28">
        <v>0</v>
      </c>
      <c r="S310" s="30">
        <v>0</v>
      </c>
      <c r="T310" s="13">
        <v>0</v>
      </c>
      <c r="U310" s="28">
        <v>0</v>
      </c>
      <c r="V310" s="30">
        <v>4</v>
      </c>
      <c r="W310" s="30">
        <v>0</v>
      </c>
      <c r="X310" s="30">
        <v>0</v>
      </c>
      <c r="Y310" s="30">
        <v>0</v>
      </c>
      <c r="Z310" s="30">
        <v>0</v>
      </c>
      <c r="AA310" s="30">
        <v>88</v>
      </c>
      <c r="AB310" s="13">
        <v>0</v>
      </c>
      <c r="AC310" s="30">
        <v>0</v>
      </c>
      <c r="AD310" s="30">
        <v>0</v>
      </c>
      <c r="AE310" s="30">
        <v>1</v>
      </c>
      <c r="AF310" s="28">
        <v>11</v>
      </c>
      <c r="AG310" s="28">
        <v>0</v>
      </c>
      <c r="AH310" s="30">
        <v>0</v>
      </c>
      <c r="AI310" s="30">
        <v>0</v>
      </c>
      <c r="AJ310" s="13">
        <v>0</v>
      </c>
      <c r="AK310" s="28">
        <v>0</v>
      </c>
      <c r="AL310" s="30">
        <v>0</v>
      </c>
      <c r="AM310" s="30">
        <v>0</v>
      </c>
      <c r="AN310" s="31">
        <v>0</v>
      </c>
      <c r="AO310" s="13">
        <v>9</v>
      </c>
      <c r="AP310" s="30">
        <v>416</v>
      </c>
      <c r="AQ310" s="13">
        <v>820</v>
      </c>
      <c r="AR310" s="30">
        <v>0</v>
      </c>
      <c r="AS310" s="30">
        <v>17</v>
      </c>
      <c r="AT310" s="30">
        <v>399</v>
      </c>
      <c r="AU310" s="13">
        <v>271</v>
      </c>
      <c r="AV310" s="13">
        <v>0</v>
      </c>
      <c r="AW310" s="30">
        <v>0</v>
      </c>
      <c r="AX310" s="30">
        <f t="shared" si="71"/>
        <v>0</v>
      </c>
      <c r="AY310" s="30">
        <v>0</v>
      </c>
      <c r="AZ310" s="30">
        <f t="shared" si="72"/>
        <v>0</v>
      </c>
      <c r="BA310" s="30">
        <v>0</v>
      </c>
      <c r="BB310" s="30">
        <v>0</v>
      </c>
      <c r="BC310" s="30">
        <v>0</v>
      </c>
      <c r="BD310" s="30">
        <v>0</v>
      </c>
      <c r="BE310" s="13">
        <v>0</v>
      </c>
      <c r="BF310" s="28">
        <v>0</v>
      </c>
      <c r="BG310" s="13">
        <v>148</v>
      </c>
      <c r="BH310" s="13">
        <v>123</v>
      </c>
      <c r="BI310" s="13">
        <v>0</v>
      </c>
      <c r="BJ310" s="13">
        <v>204</v>
      </c>
      <c r="BK310" s="3"/>
    </row>
    <row r="311" spans="1:63" x14ac:dyDescent="0.2">
      <c r="A311" s="8">
        <v>7704</v>
      </c>
      <c r="B311" s="8" t="s">
        <v>347</v>
      </c>
      <c r="C311" s="30">
        <v>8</v>
      </c>
      <c r="D311" s="28">
        <v>16</v>
      </c>
      <c r="E311" s="30">
        <v>21</v>
      </c>
      <c r="F311" s="30">
        <v>0</v>
      </c>
      <c r="G311" s="30">
        <v>180</v>
      </c>
      <c r="H311" s="30">
        <v>157</v>
      </c>
      <c r="I311" s="30">
        <v>1</v>
      </c>
      <c r="J311" s="30">
        <v>16</v>
      </c>
      <c r="K311" s="30">
        <v>0</v>
      </c>
      <c r="L311" s="30">
        <v>0</v>
      </c>
      <c r="M311" s="28">
        <v>6</v>
      </c>
      <c r="N311" s="30">
        <v>56</v>
      </c>
      <c r="O311" s="30">
        <v>951</v>
      </c>
      <c r="P311" s="30">
        <v>0</v>
      </c>
      <c r="Q311" s="13">
        <v>0</v>
      </c>
      <c r="R311" s="28">
        <v>0</v>
      </c>
      <c r="S311" s="30">
        <v>0</v>
      </c>
      <c r="T311" s="13">
        <v>0</v>
      </c>
      <c r="U311" s="28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13">
        <v>0</v>
      </c>
      <c r="AC311" s="30">
        <v>0</v>
      </c>
      <c r="AD311" s="30">
        <v>0</v>
      </c>
      <c r="AE311" s="30">
        <v>0</v>
      </c>
      <c r="AF311" s="28">
        <v>26</v>
      </c>
      <c r="AG311" s="28">
        <v>0</v>
      </c>
      <c r="AH311" s="30">
        <v>0</v>
      </c>
      <c r="AI311" s="30">
        <v>0</v>
      </c>
      <c r="AJ311" s="13">
        <v>0</v>
      </c>
      <c r="AK311" s="28">
        <v>0</v>
      </c>
      <c r="AL311" s="30">
        <v>0</v>
      </c>
      <c r="AM311" s="30">
        <v>0</v>
      </c>
      <c r="AN311" s="31">
        <v>11</v>
      </c>
      <c r="AO311" s="13">
        <v>22</v>
      </c>
      <c r="AP311" s="30">
        <v>642</v>
      </c>
      <c r="AQ311" s="13">
        <v>951</v>
      </c>
      <c r="AR311" s="30">
        <v>0</v>
      </c>
      <c r="AS311" s="30">
        <v>21</v>
      </c>
      <c r="AT311" s="30">
        <v>509</v>
      </c>
      <c r="AU311" s="13">
        <v>211</v>
      </c>
      <c r="AV311" s="13">
        <v>0</v>
      </c>
      <c r="AW311" s="30">
        <v>0</v>
      </c>
      <c r="AX311" s="30">
        <f t="shared" si="71"/>
        <v>0</v>
      </c>
      <c r="AY311" s="30">
        <v>0</v>
      </c>
      <c r="AZ311" s="30">
        <f t="shared" si="72"/>
        <v>0</v>
      </c>
      <c r="BA311" s="30">
        <v>1</v>
      </c>
      <c r="BB311" s="30">
        <v>0</v>
      </c>
      <c r="BC311" s="30">
        <v>0</v>
      </c>
      <c r="BD311" s="30">
        <v>0</v>
      </c>
      <c r="BE311" s="13">
        <v>0</v>
      </c>
      <c r="BF311" s="28">
        <v>0</v>
      </c>
      <c r="BG311" s="13">
        <v>40</v>
      </c>
      <c r="BH311" s="13">
        <v>171</v>
      </c>
      <c r="BI311" s="13">
        <v>0</v>
      </c>
      <c r="BJ311" s="13">
        <v>245</v>
      </c>
      <c r="BK311" s="3"/>
    </row>
    <row r="312" spans="1:63" x14ac:dyDescent="0.2">
      <c r="A312" s="8">
        <v>7705</v>
      </c>
      <c r="B312" s="8" t="s">
        <v>348</v>
      </c>
      <c r="C312" s="30">
        <v>5</v>
      </c>
      <c r="D312" s="28">
        <v>6</v>
      </c>
      <c r="E312" s="30">
        <v>10</v>
      </c>
      <c r="F312" s="30">
        <v>24</v>
      </c>
      <c r="G312" s="30">
        <v>107</v>
      </c>
      <c r="H312" s="30">
        <v>82</v>
      </c>
      <c r="I312" s="30">
        <v>2</v>
      </c>
      <c r="J312" s="30">
        <v>26</v>
      </c>
      <c r="K312" s="30">
        <v>0</v>
      </c>
      <c r="L312" s="30">
        <v>0</v>
      </c>
      <c r="M312" s="28">
        <v>4</v>
      </c>
      <c r="N312" s="30">
        <v>35</v>
      </c>
      <c r="O312" s="30">
        <v>502</v>
      </c>
      <c r="P312" s="30">
        <v>0</v>
      </c>
      <c r="Q312" s="13">
        <v>0</v>
      </c>
      <c r="R312" s="28">
        <v>0</v>
      </c>
      <c r="S312" s="30">
        <v>0</v>
      </c>
      <c r="T312" s="13">
        <v>0</v>
      </c>
      <c r="U312" s="28">
        <v>0</v>
      </c>
      <c r="V312" s="30">
        <v>3</v>
      </c>
      <c r="W312" s="30">
        <v>0</v>
      </c>
      <c r="X312" s="30">
        <v>0</v>
      </c>
      <c r="Y312" s="30">
        <v>29</v>
      </c>
      <c r="Z312" s="30">
        <v>0</v>
      </c>
      <c r="AA312" s="30">
        <v>6</v>
      </c>
      <c r="AB312" s="13">
        <v>0</v>
      </c>
      <c r="AC312" s="30">
        <v>0</v>
      </c>
      <c r="AD312" s="30">
        <v>0</v>
      </c>
      <c r="AE312" s="30">
        <v>0</v>
      </c>
      <c r="AF312" s="28">
        <v>23</v>
      </c>
      <c r="AG312" s="28">
        <v>0</v>
      </c>
      <c r="AH312" s="30">
        <v>0</v>
      </c>
      <c r="AI312" s="30">
        <v>0</v>
      </c>
      <c r="AJ312" s="13">
        <v>0</v>
      </c>
      <c r="AK312" s="28">
        <v>0</v>
      </c>
      <c r="AL312" s="30">
        <v>0</v>
      </c>
      <c r="AM312" s="30">
        <v>0</v>
      </c>
      <c r="AN312" s="31">
        <v>0</v>
      </c>
      <c r="AO312" s="13">
        <v>23</v>
      </c>
      <c r="AP312" s="30">
        <v>314</v>
      </c>
      <c r="AQ312" s="13">
        <v>537</v>
      </c>
      <c r="AR312" s="30">
        <v>0</v>
      </c>
      <c r="AS312" s="30">
        <v>13</v>
      </c>
      <c r="AT312" s="30">
        <v>296</v>
      </c>
      <c r="AU312" s="13">
        <v>100</v>
      </c>
      <c r="AV312" s="13">
        <v>29</v>
      </c>
      <c r="AW312" s="30">
        <v>0</v>
      </c>
      <c r="AX312" s="30">
        <f t="shared" si="71"/>
        <v>0</v>
      </c>
      <c r="AY312" s="30">
        <v>6</v>
      </c>
      <c r="AZ312" s="30">
        <f t="shared" si="72"/>
        <v>3</v>
      </c>
      <c r="BA312" s="30">
        <v>0</v>
      </c>
      <c r="BB312" s="30">
        <v>0</v>
      </c>
      <c r="BC312" s="30">
        <v>0</v>
      </c>
      <c r="BD312" s="30">
        <v>0</v>
      </c>
      <c r="BE312" s="13">
        <v>0</v>
      </c>
      <c r="BF312" s="28">
        <v>3</v>
      </c>
      <c r="BG312" s="13">
        <v>58</v>
      </c>
      <c r="BH312" s="13">
        <v>71</v>
      </c>
      <c r="BI312" s="13">
        <v>0</v>
      </c>
      <c r="BJ312" s="13">
        <v>133</v>
      </c>
      <c r="BK312" s="3"/>
    </row>
    <row r="313" spans="1:63" x14ac:dyDescent="0.2">
      <c r="A313" s="8">
        <v>7706</v>
      </c>
      <c r="B313" s="8" t="s">
        <v>349</v>
      </c>
      <c r="C313" s="30">
        <v>8</v>
      </c>
      <c r="D313" s="28">
        <v>7</v>
      </c>
      <c r="E313" s="30">
        <v>11</v>
      </c>
      <c r="F313" s="30">
        <v>0</v>
      </c>
      <c r="G313" s="30">
        <v>88</v>
      </c>
      <c r="H313" s="30">
        <v>111</v>
      </c>
      <c r="I313" s="30">
        <v>0</v>
      </c>
      <c r="J313" s="30">
        <v>0</v>
      </c>
      <c r="K313" s="30">
        <v>0</v>
      </c>
      <c r="L313" s="30">
        <v>0</v>
      </c>
      <c r="M313" s="28">
        <v>5</v>
      </c>
      <c r="N313" s="30">
        <v>35</v>
      </c>
      <c r="O313" s="30">
        <v>567</v>
      </c>
      <c r="P313" s="30">
        <v>0</v>
      </c>
      <c r="Q313" s="13">
        <v>0</v>
      </c>
      <c r="R313" s="28">
        <v>0</v>
      </c>
      <c r="S313" s="30">
        <v>0</v>
      </c>
      <c r="T313" s="13">
        <v>0</v>
      </c>
      <c r="U313" s="28">
        <v>0</v>
      </c>
      <c r="V313" s="30">
        <v>5</v>
      </c>
      <c r="W313" s="30">
        <v>0</v>
      </c>
      <c r="X313" s="30">
        <v>0</v>
      </c>
      <c r="Y313" s="30">
        <v>96</v>
      </c>
      <c r="Z313" s="30">
        <v>0</v>
      </c>
      <c r="AA313" s="30">
        <v>0</v>
      </c>
      <c r="AB313" s="13">
        <v>0</v>
      </c>
      <c r="AC313" s="30">
        <v>0</v>
      </c>
      <c r="AD313" s="30">
        <v>0</v>
      </c>
      <c r="AE313" s="30">
        <v>0</v>
      </c>
      <c r="AF313" s="28">
        <v>62</v>
      </c>
      <c r="AG313" s="28">
        <v>0</v>
      </c>
      <c r="AH313" s="30">
        <v>0</v>
      </c>
      <c r="AI313" s="30">
        <v>0</v>
      </c>
      <c r="AJ313" s="13">
        <v>0</v>
      </c>
      <c r="AK313" s="28">
        <v>0</v>
      </c>
      <c r="AL313" s="30">
        <v>0</v>
      </c>
      <c r="AM313" s="30">
        <v>0</v>
      </c>
      <c r="AN313" s="31">
        <v>11</v>
      </c>
      <c r="AO313" s="13">
        <v>11</v>
      </c>
      <c r="AP313" s="30">
        <v>387</v>
      </c>
      <c r="AQ313" s="13">
        <v>663</v>
      </c>
      <c r="AR313" s="30">
        <v>0</v>
      </c>
      <c r="AS313" s="30">
        <v>20</v>
      </c>
      <c r="AT313" s="30">
        <v>414</v>
      </c>
      <c r="AU313" s="13">
        <v>99</v>
      </c>
      <c r="AV313" s="13">
        <v>96</v>
      </c>
      <c r="AW313" s="30">
        <v>0</v>
      </c>
      <c r="AX313" s="30">
        <f t="shared" si="71"/>
        <v>0</v>
      </c>
      <c r="AY313" s="30">
        <v>46</v>
      </c>
      <c r="AZ313" s="30">
        <f t="shared" si="72"/>
        <v>23</v>
      </c>
      <c r="BA313" s="30">
        <v>0</v>
      </c>
      <c r="BB313" s="30">
        <v>0</v>
      </c>
      <c r="BC313" s="30">
        <v>0</v>
      </c>
      <c r="BD313" s="30">
        <v>0</v>
      </c>
      <c r="BE313" s="13">
        <v>1</v>
      </c>
      <c r="BF313" s="28">
        <v>0</v>
      </c>
      <c r="BG313" s="13">
        <v>96</v>
      </c>
      <c r="BH313" s="13">
        <v>99</v>
      </c>
      <c r="BI313" s="13">
        <v>0</v>
      </c>
      <c r="BJ313" s="13">
        <v>153</v>
      </c>
      <c r="BK313" s="3"/>
    </row>
    <row r="314" spans="1:63" x14ac:dyDescent="0.2">
      <c r="A314" s="8">
        <v>7707</v>
      </c>
      <c r="B314" s="8" t="s">
        <v>350</v>
      </c>
      <c r="C314" s="30">
        <v>4</v>
      </c>
      <c r="D314" s="28">
        <v>9</v>
      </c>
      <c r="E314" s="30">
        <v>22</v>
      </c>
      <c r="F314" s="30">
        <v>0</v>
      </c>
      <c r="G314" s="30">
        <v>279</v>
      </c>
      <c r="H314" s="30">
        <v>237</v>
      </c>
      <c r="I314" s="30">
        <v>1</v>
      </c>
      <c r="J314" s="30">
        <v>10</v>
      </c>
      <c r="K314" s="30">
        <v>0</v>
      </c>
      <c r="L314" s="30">
        <v>0</v>
      </c>
      <c r="M314" s="28">
        <v>6</v>
      </c>
      <c r="N314" s="30">
        <v>74</v>
      </c>
      <c r="O314" s="30">
        <v>1336</v>
      </c>
      <c r="P314" s="30">
        <v>0</v>
      </c>
      <c r="Q314" s="13">
        <v>0</v>
      </c>
      <c r="R314" s="28">
        <v>0</v>
      </c>
      <c r="S314" s="30">
        <v>0</v>
      </c>
      <c r="T314" s="13">
        <v>0</v>
      </c>
      <c r="U314" s="28">
        <v>2</v>
      </c>
      <c r="V314" s="30">
        <v>14</v>
      </c>
      <c r="W314" s="30">
        <v>0</v>
      </c>
      <c r="X314" s="30">
        <v>132</v>
      </c>
      <c r="Y314" s="30">
        <v>166</v>
      </c>
      <c r="Z314" s="30">
        <v>0</v>
      </c>
      <c r="AA314" s="30">
        <v>0</v>
      </c>
      <c r="AB314" s="13">
        <v>0</v>
      </c>
      <c r="AC314" s="30">
        <v>0</v>
      </c>
      <c r="AD314" s="30">
        <v>0</v>
      </c>
      <c r="AE314" s="30">
        <v>0</v>
      </c>
      <c r="AF314" s="28">
        <v>67</v>
      </c>
      <c r="AG314" s="28">
        <v>1</v>
      </c>
      <c r="AH314" s="30">
        <v>9</v>
      </c>
      <c r="AI314" s="30">
        <v>56</v>
      </c>
      <c r="AJ314" s="13">
        <v>9</v>
      </c>
      <c r="AK314" s="28">
        <v>0</v>
      </c>
      <c r="AL314" s="30">
        <v>1</v>
      </c>
      <c r="AM314" s="30">
        <v>19</v>
      </c>
      <c r="AN314" s="31">
        <v>34</v>
      </c>
      <c r="AO314" s="13">
        <v>44</v>
      </c>
      <c r="AP314" s="30">
        <v>811</v>
      </c>
      <c r="AQ314" s="13">
        <v>1699</v>
      </c>
      <c r="AR314" s="30">
        <v>0</v>
      </c>
      <c r="AS314" s="30">
        <v>33</v>
      </c>
      <c r="AT314" s="30">
        <v>701</v>
      </c>
      <c r="AU314" s="13">
        <v>351</v>
      </c>
      <c r="AV314" s="13">
        <v>298</v>
      </c>
      <c r="AW314" s="30">
        <v>27</v>
      </c>
      <c r="AX314" s="30">
        <f t="shared" si="71"/>
        <v>13.5</v>
      </c>
      <c r="AY314" s="30">
        <v>16</v>
      </c>
      <c r="AZ314" s="30">
        <f t="shared" si="72"/>
        <v>8</v>
      </c>
      <c r="BA314" s="30">
        <v>1</v>
      </c>
      <c r="BB314" s="30">
        <v>1</v>
      </c>
      <c r="BC314" s="30">
        <v>0</v>
      </c>
      <c r="BD314" s="30">
        <v>0</v>
      </c>
      <c r="BE314" s="13">
        <v>0</v>
      </c>
      <c r="BF314" s="28">
        <v>53</v>
      </c>
      <c r="BG314" s="13">
        <v>411</v>
      </c>
      <c r="BH314" s="13">
        <v>238</v>
      </c>
      <c r="BI314" s="13">
        <v>0</v>
      </c>
      <c r="BJ314" s="13">
        <v>364</v>
      </c>
      <c r="BK314" s="3"/>
    </row>
    <row r="315" spans="1:63" x14ac:dyDescent="0.2">
      <c r="A315" s="8">
        <v>7708</v>
      </c>
      <c r="B315" s="8" t="s">
        <v>351</v>
      </c>
      <c r="C315" s="30">
        <v>6</v>
      </c>
      <c r="D315" s="28">
        <v>3</v>
      </c>
      <c r="E315" s="30">
        <v>8</v>
      </c>
      <c r="F315" s="30">
        <v>17</v>
      </c>
      <c r="G315" s="30">
        <v>63</v>
      </c>
      <c r="H315" s="30">
        <v>71</v>
      </c>
      <c r="I315" s="30">
        <v>0</v>
      </c>
      <c r="J315" s="30">
        <v>0</v>
      </c>
      <c r="K315" s="30">
        <v>0</v>
      </c>
      <c r="L315" s="30">
        <v>0</v>
      </c>
      <c r="M315" s="28">
        <v>3</v>
      </c>
      <c r="N315" s="30">
        <v>26</v>
      </c>
      <c r="O315" s="30">
        <v>428</v>
      </c>
      <c r="P315" s="30">
        <v>0</v>
      </c>
      <c r="Q315" s="13">
        <v>0</v>
      </c>
      <c r="R315" s="28">
        <v>0</v>
      </c>
      <c r="S315" s="30">
        <v>0</v>
      </c>
      <c r="T315" s="13">
        <v>0</v>
      </c>
      <c r="U315" s="28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13">
        <v>0</v>
      </c>
      <c r="AC315" s="30">
        <v>0</v>
      </c>
      <c r="AD315" s="30">
        <v>0</v>
      </c>
      <c r="AE315" s="30">
        <v>6</v>
      </c>
      <c r="AF315" s="28">
        <v>13</v>
      </c>
      <c r="AG315" s="28">
        <v>0</v>
      </c>
      <c r="AH315" s="30">
        <v>0</v>
      </c>
      <c r="AI315" s="30">
        <v>0</v>
      </c>
      <c r="AJ315" s="13">
        <v>0</v>
      </c>
      <c r="AK315" s="28">
        <v>0</v>
      </c>
      <c r="AL315" s="30">
        <v>0</v>
      </c>
      <c r="AM315" s="30">
        <v>0</v>
      </c>
      <c r="AN315" s="31">
        <v>17</v>
      </c>
      <c r="AO315" s="13">
        <v>17</v>
      </c>
      <c r="AP315" s="30">
        <v>249</v>
      </c>
      <c r="AQ315" s="13">
        <v>428</v>
      </c>
      <c r="AR315" s="30">
        <v>0</v>
      </c>
      <c r="AS315" s="30">
        <v>14</v>
      </c>
      <c r="AT315" s="30">
        <v>271</v>
      </c>
      <c r="AU315" s="13">
        <v>112</v>
      </c>
      <c r="AV315" s="13">
        <v>0</v>
      </c>
      <c r="AW315" s="30">
        <v>0</v>
      </c>
      <c r="AX315" s="30">
        <f t="shared" si="71"/>
        <v>0</v>
      </c>
      <c r="AY315" s="30">
        <v>0</v>
      </c>
      <c r="AZ315" s="30">
        <f t="shared" si="72"/>
        <v>0</v>
      </c>
      <c r="BA315" s="30">
        <v>0</v>
      </c>
      <c r="BB315" s="30">
        <v>0</v>
      </c>
      <c r="BC315" s="30">
        <v>1</v>
      </c>
      <c r="BD315" s="30">
        <v>0</v>
      </c>
      <c r="BE315" s="13">
        <v>0</v>
      </c>
      <c r="BF315" s="28">
        <v>0</v>
      </c>
      <c r="BG315" s="13">
        <v>0</v>
      </c>
      <c r="BH315" s="13">
        <v>109</v>
      </c>
      <c r="BI315" s="13">
        <v>0</v>
      </c>
      <c r="BJ315" s="13">
        <v>99</v>
      </c>
      <c r="BK315" s="3"/>
    </row>
    <row r="316" spans="1:63" x14ac:dyDescent="0.2">
      <c r="A316" s="8">
        <v>7709</v>
      </c>
      <c r="B316" s="8" t="s">
        <v>352</v>
      </c>
      <c r="C316" s="30">
        <v>7</v>
      </c>
      <c r="D316" s="28">
        <v>5</v>
      </c>
      <c r="E316" s="30">
        <v>6</v>
      </c>
      <c r="F316" s="30">
        <v>0</v>
      </c>
      <c r="G316" s="30">
        <v>52</v>
      </c>
      <c r="H316" s="30">
        <v>46</v>
      </c>
      <c r="I316" s="30">
        <v>0</v>
      </c>
      <c r="J316" s="30">
        <v>0</v>
      </c>
      <c r="K316" s="30">
        <v>0</v>
      </c>
      <c r="L316" s="30">
        <v>0</v>
      </c>
      <c r="M316" s="28">
        <v>2</v>
      </c>
      <c r="N316" s="30">
        <v>13</v>
      </c>
      <c r="O316" s="30">
        <v>212</v>
      </c>
      <c r="P316" s="30">
        <v>0</v>
      </c>
      <c r="Q316" s="13">
        <v>0</v>
      </c>
      <c r="R316" s="28">
        <v>0</v>
      </c>
      <c r="S316" s="30">
        <v>0</v>
      </c>
      <c r="T316" s="13">
        <v>0</v>
      </c>
      <c r="U316" s="28">
        <v>0</v>
      </c>
      <c r="V316" s="30">
        <v>2</v>
      </c>
      <c r="W316" s="30">
        <v>0</v>
      </c>
      <c r="X316" s="30">
        <v>0</v>
      </c>
      <c r="Y316" s="30">
        <v>0</v>
      </c>
      <c r="Z316" s="30">
        <v>0</v>
      </c>
      <c r="AA316" s="30">
        <v>33</v>
      </c>
      <c r="AB316" s="13">
        <v>0</v>
      </c>
      <c r="AC316" s="30">
        <v>0</v>
      </c>
      <c r="AD316" s="30">
        <v>0</v>
      </c>
      <c r="AE316" s="30">
        <v>0</v>
      </c>
      <c r="AF316" s="28">
        <v>9</v>
      </c>
      <c r="AG316" s="28">
        <v>0</v>
      </c>
      <c r="AH316" s="30">
        <v>0</v>
      </c>
      <c r="AI316" s="30">
        <v>0</v>
      </c>
      <c r="AJ316" s="13">
        <v>0</v>
      </c>
      <c r="AK316" s="28">
        <v>0</v>
      </c>
      <c r="AL316" s="30">
        <v>0</v>
      </c>
      <c r="AM316" s="30">
        <v>0</v>
      </c>
      <c r="AN316" s="31">
        <v>14</v>
      </c>
      <c r="AO316" s="13">
        <v>15</v>
      </c>
      <c r="AP316" s="30">
        <v>151</v>
      </c>
      <c r="AQ316" s="13">
        <v>245</v>
      </c>
      <c r="AR316" s="30">
        <v>0</v>
      </c>
      <c r="AS316" s="30">
        <v>9</v>
      </c>
      <c r="AT316" s="30">
        <v>190</v>
      </c>
      <c r="AU316" s="13">
        <v>52</v>
      </c>
      <c r="AV316" s="13">
        <v>0</v>
      </c>
      <c r="AW316" s="30">
        <v>0</v>
      </c>
      <c r="AX316" s="30">
        <f t="shared" si="71"/>
        <v>0</v>
      </c>
      <c r="AY316" s="30">
        <v>0</v>
      </c>
      <c r="AZ316" s="30">
        <f t="shared" si="72"/>
        <v>0</v>
      </c>
      <c r="BA316" s="30">
        <v>0</v>
      </c>
      <c r="BB316" s="30">
        <v>0</v>
      </c>
      <c r="BC316" s="30">
        <v>0</v>
      </c>
      <c r="BD316" s="30">
        <v>0</v>
      </c>
      <c r="BE316" s="13">
        <v>0</v>
      </c>
      <c r="BF316" s="28">
        <v>0</v>
      </c>
      <c r="BG316" s="13">
        <v>52</v>
      </c>
      <c r="BH316" s="13">
        <v>0</v>
      </c>
      <c r="BI316" s="13">
        <v>0</v>
      </c>
      <c r="BJ316" s="13">
        <v>74</v>
      </c>
      <c r="BK316" s="3"/>
    </row>
    <row r="317" spans="1:63" x14ac:dyDescent="0.2">
      <c r="A317" s="8">
        <v>7710</v>
      </c>
      <c r="B317" s="8" t="s">
        <v>353</v>
      </c>
      <c r="C317" s="30">
        <v>2</v>
      </c>
      <c r="D317" s="28">
        <v>28</v>
      </c>
      <c r="E317" s="30">
        <v>122</v>
      </c>
      <c r="F317" s="30">
        <v>106</v>
      </c>
      <c r="G317" s="30">
        <v>1416</v>
      </c>
      <c r="H317" s="30">
        <v>1364</v>
      </c>
      <c r="I317" s="30">
        <v>3</v>
      </c>
      <c r="J317" s="30">
        <v>59</v>
      </c>
      <c r="K317" s="30">
        <v>0</v>
      </c>
      <c r="L317" s="30">
        <v>0</v>
      </c>
      <c r="M317" s="28">
        <v>18</v>
      </c>
      <c r="N317" s="30">
        <v>332</v>
      </c>
      <c r="O317" s="30">
        <v>7610</v>
      </c>
      <c r="P317" s="30">
        <v>12</v>
      </c>
      <c r="Q317" s="13">
        <v>282</v>
      </c>
      <c r="R317" s="28">
        <v>0</v>
      </c>
      <c r="S317" s="30">
        <v>0</v>
      </c>
      <c r="T317" s="13">
        <v>0</v>
      </c>
      <c r="U317" s="28">
        <v>1</v>
      </c>
      <c r="V317" s="30">
        <v>18</v>
      </c>
      <c r="W317" s="30">
        <v>0</v>
      </c>
      <c r="X317" s="30">
        <v>94</v>
      </c>
      <c r="Y317" s="30">
        <v>88</v>
      </c>
      <c r="Z317" s="30">
        <v>82</v>
      </c>
      <c r="AA317" s="30">
        <v>0</v>
      </c>
      <c r="AB317" s="13">
        <v>129</v>
      </c>
      <c r="AC317" s="30">
        <v>20</v>
      </c>
      <c r="AD317" s="30">
        <v>0</v>
      </c>
      <c r="AE317" s="30">
        <v>18</v>
      </c>
      <c r="AF317" s="28">
        <v>127</v>
      </c>
      <c r="AG317" s="28">
        <v>0</v>
      </c>
      <c r="AH317" s="30">
        <v>0</v>
      </c>
      <c r="AI317" s="30">
        <v>0</v>
      </c>
      <c r="AJ317" s="13">
        <v>0</v>
      </c>
      <c r="AK317" s="28">
        <v>2</v>
      </c>
      <c r="AL317" s="30">
        <v>12</v>
      </c>
      <c r="AM317" s="30">
        <v>286</v>
      </c>
      <c r="AN317" s="31">
        <v>122</v>
      </c>
      <c r="AO317" s="13">
        <v>200</v>
      </c>
      <c r="AP317" s="30">
        <v>4437</v>
      </c>
      <c r="AQ317" s="13">
        <v>8282</v>
      </c>
      <c r="AR317" s="30">
        <v>1</v>
      </c>
      <c r="AS317" s="30">
        <v>95</v>
      </c>
      <c r="AT317" s="30">
        <v>2262</v>
      </c>
      <c r="AU317" s="13">
        <v>2517</v>
      </c>
      <c r="AV317" s="13">
        <v>311</v>
      </c>
      <c r="AW317" s="30">
        <v>0</v>
      </c>
      <c r="AX317" s="30">
        <f t="shared" si="71"/>
        <v>0</v>
      </c>
      <c r="AY317" s="30">
        <v>12</v>
      </c>
      <c r="AZ317" s="30">
        <f t="shared" si="72"/>
        <v>6</v>
      </c>
      <c r="BA317" s="30">
        <v>0</v>
      </c>
      <c r="BB317" s="30">
        <v>0</v>
      </c>
      <c r="BC317" s="30">
        <v>0</v>
      </c>
      <c r="BD317" s="30">
        <v>0</v>
      </c>
      <c r="BE317" s="13">
        <v>0</v>
      </c>
      <c r="BF317" s="28">
        <v>45</v>
      </c>
      <c r="BG317" s="13">
        <v>426</v>
      </c>
      <c r="BH317" s="13">
        <v>2400</v>
      </c>
      <c r="BI317" s="13">
        <v>156</v>
      </c>
      <c r="BJ317" s="13">
        <v>2048</v>
      </c>
      <c r="BK317" s="3"/>
    </row>
    <row r="318" spans="1:63" s="35" customFormat="1" ht="17.25" customHeight="1" x14ac:dyDescent="0.2">
      <c r="A318" s="32">
        <v>7798</v>
      </c>
      <c r="B318" s="32"/>
      <c r="C318" s="33"/>
      <c r="D318" s="34">
        <f t="shared" ref="D318:AG318" si="85">SUM(D308:D317)</f>
        <v>98</v>
      </c>
      <c r="E318" s="34">
        <f t="shared" si="85"/>
        <v>244</v>
      </c>
      <c r="F318" s="34">
        <f>SUM(F308:F317)</f>
        <v>147</v>
      </c>
      <c r="G318" s="34">
        <f t="shared" si="85"/>
        <v>2554</v>
      </c>
      <c r="H318" s="34">
        <f t="shared" si="85"/>
        <v>2421</v>
      </c>
      <c r="I318" s="34">
        <f t="shared" si="85"/>
        <v>7</v>
      </c>
      <c r="J318" s="34">
        <f t="shared" si="85"/>
        <v>111</v>
      </c>
      <c r="K318" s="34">
        <f t="shared" si="85"/>
        <v>0</v>
      </c>
      <c r="L318" s="34">
        <f t="shared" si="85"/>
        <v>0</v>
      </c>
      <c r="M318" s="34">
        <f t="shared" si="85"/>
        <v>55</v>
      </c>
      <c r="N318" s="34">
        <f t="shared" si="85"/>
        <v>674</v>
      </c>
      <c r="O318" s="34">
        <f t="shared" si="85"/>
        <v>13309</v>
      </c>
      <c r="P318" s="34">
        <f t="shared" si="85"/>
        <v>12</v>
      </c>
      <c r="Q318" s="34">
        <f t="shared" si="85"/>
        <v>282</v>
      </c>
      <c r="R318" s="34">
        <f t="shared" si="85"/>
        <v>0</v>
      </c>
      <c r="S318" s="34">
        <f t="shared" si="85"/>
        <v>0</v>
      </c>
      <c r="T318" s="34">
        <f t="shared" si="85"/>
        <v>0</v>
      </c>
      <c r="U318" s="34">
        <f t="shared" si="85"/>
        <v>4</v>
      </c>
      <c r="V318" s="34">
        <f t="shared" si="85"/>
        <v>50</v>
      </c>
      <c r="W318" s="34">
        <f t="shared" si="85"/>
        <v>0</v>
      </c>
      <c r="X318" s="34">
        <f t="shared" si="85"/>
        <v>282</v>
      </c>
      <c r="Y318" s="34">
        <f t="shared" si="85"/>
        <v>379</v>
      </c>
      <c r="Z318" s="34">
        <f t="shared" si="85"/>
        <v>82</v>
      </c>
      <c r="AA318" s="34">
        <f t="shared" si="85"/>
        <v>146</v>
      </c>
      <c r="AB318" s="34">
        <f t="shared" si="85"/>
        <v>129</v>
      </c>
      <c r="AC318" s="34">
        <f t="shared" si="85"/>
        <v>20</v>
      </c>
      <c r="AD318" s="34">
        <f t="shared" si="85"/>
        <v>83</v>
      </c>
      <c r="AE318" s="34">
        <f t="shared" si="85"/>
        <v>34</v>
      </c>
      <c r="AF318" s="34">
        <f t="shared" si="85"/>
        <v>408</v>
      </c>
      <c r="AG318" s="34">
        <f t="shared" si="85"/>
        <v>1</v>
      </c>
      <c r="AH318" s="34">
        <f t="shared" ref="AH318:BI318" si="86">SUM(AH308:AH317)</f>
        <v>9</v>
      </c>
      <c r="AI318" s="34">
        <f t="shared" si="86"/>
        <v>56</v>
      </c>
      <c r="AJ318" s="34">
        <f t="shared" si="86"/>
        <v>9</v>
      </c>
      <c r="AK318" s="34">
        <f t="shared" si="86"/>
        <v>2</v>
      </c>
      <c r="AL318" s="34">
        <f t="shared" si="86"/>
        <v>14</v>
      </c>
      <c r="AM318" s="34">
        <f t="shared" si="86"/>
        <v>323</v>
      </c>
      <c r="AN318" s="34">
        <f t="shared" si="86"/>
        <v>247</v>
      </c>
      <c r="AO318" s="34">
        <f t="shared" si="86"/>
        <v>392</v>
      </c>
      <c r="AP318" s="34">
        <f t="shared" si="86"/>
        <v>8101</v>
      </c>
      <c r="AQ318" s="34">
        <f t="shared" si="86"/>
        <v>14671</v>
      </c>
      <c r="AR318" s="34">
        <f t="shared" si="86"/>
        <v>1</v>
      </c>
      <c r="AS318" s="34">
        <f t="shared" si="86"/>
        <v>255</v>
      </c>
      <c r="AT318" s="34">
        <f t="shared" si="86"/>
        <v>5716</v>
      </c>
      <c r="AU318" s="34">
        <f t="shared" si="86"/>
        <v>3891</v>
      </c>
      <c r="AV318" s="34">
        <f t="shared" si="86"/>
        <v>790</v>
      </c>
      <c r="AW318" s="34">
        <f t="shared" si="86"/>
        <v>27</v>
      </c>
      <c r="AX318" s="34">
        <f t="shared" si="86"/>
        <v>13.5</v>
      </c>
      <c r="AY318" s="34">
        <f>SUM(AY308:AY317)</f>
        <v>80</v>
      </c>
      <c r="AZ318" s="34">
        <f>SUM(AZ308:AZ317)</f>
        <v>40</v>
      </c>
      <c r="BA318" s="34">
        <f t="shared" si="86"/>
        <v>2</v>
      </c>
      <c r="BB318" s="34">
        <f t="shared" si="86"/>
        <v>1</v>
      </c>
      <c r="BC318" s="34">
        <f t="shared" si="86"/>
        <v>2</v>
      </c>
      <c r="BD318" s="34">
        <f t="shared" si="86"/>
        <v>0</v>
      </c>
      <c r="BE318" s="34">
        <f t="shared" si="86"/>
        <v>3</v>
      </c>
      <c r="BF318" s="34">
        <f>SUM(BF308:BF317)</f>
        <v>101</v>
      </c>
      <c r="BG318" s="34">
        <f t="shared" si="86"/>
        <v>1361</v>
      </c>
      <c r="BH318" s="34">
        <f t="shared" si="86"/>
        <v>3312</v>
      </c>
      <c r="BI318" s="34">
        <f t="shared" si="86"/>
        <v>156</v>
      </c>
      <c r="BJ318" s="34">
        <f t="shared" ref="BJ318" si="87">SUM(BJ308:BJ317)</f>
        <v>3635</v>
      </c>
    </row>
    <row r="319" spans="1:63" x14ac:dyDescent="0.2">
      <c r="A319" s="7">
        <v>7799</v>
      </c>
      <c r="B319" s="7" t="s">
        <v>354</v>
      </c>
      <c r="C319" s="30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30">
        <f t="shared" si="71"/>
        <v>0</v>
      </c>
      <c r="AY319" s="28"/>
      <c r="AZ319" s="30">
        <f t="shared" si="72"/>
        <v>0</v>
      </c>
      <c r="BA319" s="28"/>
      <c r="BB319" s="28"/>
      <c r="BC319" s="28"/>
      <c r="BD319" s="28"/>
      <c r="BE319" s="28"/>
      <c r="BF319" s="28"/>
      <c r="BG319" s="28"/>
      <c r="BH319" s="28"/>
      <c r="BI319" s="28"/>
      <c r="BJ319" s="13">
        <v>0</v>
      </c>
      <c r="BK319" s="3"/>
    </row>
    <row r="320" spans="1:63" x14ac:dyDescent="0.2">
      <c r="A320" s="8">
        <v>7801</v>
      </c>
      <c r="B320" s="8" t="s">
        <v>355</v>
      </c>
      <c r="C320" s="30">
        <v>8</v>
      </c>
      <c r="D320" s="28">
        <v>1</v>
      </c>
      <c r="E320" s="30">
        <v>5</v>
      </c>
      <c r="F320" s="30">
        <v>0</v>
      </c>
      <c r="G320" s="30">
        <v>42</v>
      </c>
      <c r="H320" s="30">
        <v>43</v>
      </c>
      <c r="I320" s="30">
        <v>0</v>
      </c>
      <c r="J320" s="30">
        <v>0</v>
      </c>
      <c r="K320" s="30">
        <v>0</v>
      </c>
      <c r="L320" s="30">
        <v>0</v>
      </c>
      <c r="M320" s="28">
        <v>2</v>
      </c>
      <c r="N320" s="30">
        <v>16</v>
      </c>
      <c r="O320" s="30">
        <v>230</v>
      </c>
      <c r="P320" s="30">
        <v>0</v>
      </c>
      <c r="Q320" s="13">
        <v>0</v>
      </c>
      <c r="R320" s="28">
        <v>0</v>
      </c>
      <c r="S320" s="30">
        <v>0</v>
      </c>
      <c r="T320" s="13">
        <v>0</v>
      </c>
      <c r="U320" s="28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13">
        <v>0</v>
      </c>
      <c r="AC320" s="30">
        <v>0</v>
      </c>
      <c r="AD320" s="30">
        <v>0</v>
      </c>
      <c r="AE320" s="30">
        <v>1</v>
      </c>
      <c r="AF320" s="28">
        <v>7</v>
      </c>
      <c r="AG320" s="28">
        <v>0</v>
      </c>
      <c r="AH320" s="30">
        <v>0</v>
      </c>
      <c r="AI320" s="30">
        <v>0</v>
      </c>
      <c r="AJ320" s="13">
        <v>0</v>
      </c>
      <c r="AK320" s="28">
        <v>0</v>
      </c>
      <c r="AL320" s="30">
        <v>0</v>
      </c>
      <c r="AM320" s="30">
        <v>0</v>
      </c>
      <c r="AN320" s="31">
        <v>2</v>
      </c>
      <c r="AO320" s="13">
        <v>6</v>
      </c>
      <c r="AP320" s="30">
        <v>131</v>
      </c>
      <c r="AQ320" s="13">
        <v>230</v>
      </c>
      <c r="AR320" s="30">
        <v>0</v>
      </c>
      <c r="AS320" s="30">
        <v>5</v>
      </c>
      <c r="AT320" s="30">
        <v>103</v>
      </c>
      <c r="AU320" s="13">
        <v>59</v>
      </c>
      <c r="AV320" s="13">
        <v>0</v>
      </c>
      <c r="AW320" s="30">
        <v>0</v>
      </c>
      <c r="AX320" s="30">
        <f t="shared" si="71"/>
        <v>0</v>
      </c>
      <c r="AY320" s="30">
        <v>0</v>
      </c>
      <c r="AZ320" s="30">
        <f t="shared" si="72"/>
        <v>0</v>
      </c>
      <c r="BA320" s="30">
        <v>1</v>
      </c>
      <c r="BB320" s="30">
        <v>1</v>
      </c>
      <c r="BC320" s="30">
        <v>0</v>
      </c>
      <c r="BD320" s="30">
        <v>0</v>
      </c>
      <c r="BE320" s="13">
        <v>2</v>
      </c>
      <c r="BF320" s="28">
        <v>0</v>
      </c>
      <c r="BG320" s="13">
        <v>18</v>
      </c>
      <c r="BH320" s="13">
        <v>40</v>
      </c>
      <c r="BI320" s="13">
        <v>0</v>
      </c>
      <c r="BJ320" s="13">
        <v>63</v>
      </c>
      <c r="BK320" s="3"/>
    </row>
    <row r="321" spans="1:63" x14ac:dyDescent="0.2">
      <c r="A321" s="8">
        <v>7802</v>
      </c>
      <c r="B321" s="8" t="s">
        <v>356</v>
      </c>
      <c r="C321" s="30">
        <v>7</v>
      </c>
      <c r="D321" s="28">
        <v>2</v>
      </c>
      <c r="E321" s="30">
        <v>18</v>
      </c>
      <c r="F321" s="30">
        <v>25</v>
      </c>
      <c r="G321" s="30">
        <v>174</v>
      </c>
      <c r="H321" s="30">
        <v>182</v>
      </c>
      <c r="I321" s="30">
        <v>1</v>
      </c>
      <c r="J321" s="30">
        <v>25</v>
      </c>
      <c r="K321" s="30">
        <v>0</v>
      </c>
      <c r="L321" s="30">
        <v>0</v>
      </c>
      <c r="M321" s="28">
        <v>5</v>
      </c>
      <c r="N321" s="30">
        <v>52</v>
      </c>
      <c r="O321" s="30">
        <v>1074</v>
      </c>
      <c r="P321" s="30">
        <v>0</v>
      </c>
      <c r="Q321" s="13">
        <v>0</v>
      </c>
      <c r="R321" s="28">
        <v>0</v>
      </c>
      <c r="S321" s="30">
        <v>0</v>
      </c>
      <c r="T321" s="13">
        <v>0</v>
      </c>
      <c r="U321" s="28">
        <v>1</v>
      </c>
      <c r="V321" s="30">
        <v>5</v>
      </c>
      <c r="W321" s="30">
        <v>0</v>
      </c>
      <c r="X321" s="30">
        <v>142</v>
      </c>
      <c r="Y321" s="30">
        <v>0</v>
      </c>
      <c r="Z321" s="30">
        <v>0</v>
      </c>
      <c r="AA321" s="30">
        <v>0</v>
      </c>
      <c r="AB321" s="13">
        <v>0</v>
      </c>
      <c r="AC321" s="30">
        <v>0</v>
      </c>
      <c r="AD321" s="30">
        <v>0</v>
      </c>
      <c r="AE321" s="30">
        <v>0</v>
      </c>
      <c r="AF321" s="28">
        <v>41</v>
      </c>
      <c r="AG321" s="28">
        <v>0</v>
      </c>
      <c r="AH321" s="30">
        <v>0</v>
      </c>
      <c r="AI321" s="30">
        <v>0</v>
      </c>
      <c r="AJ321" s="13">
        <v>0</v>
      </c>
      <c r="AK321" s="28">
        <v>0</v>
      </c>
      <c r="AL321" s="30">
        <v>2</v>
      </c>
      <c r="AM321" s="30">
        <v>41</v>
      </c>
      <c r="AN321" s="31">
        <v>18</v>
      </c>
      <c r="AO321" s="13">
        <v>25</v>
      </c>
      <c r="AP321" s="30">
        <v>689</v>
      </c>
      <c r="AQ321" s="13">
        <v>1216</v>
      </c>
      <c r="AR321" s="30">
        <v>0</v>
      </c>
      <c r="AS321" s="30">
        <v>24</v>
      </c>
      <c r="AT321" s="30">
        <v>557</v>
      </c>
      <c r="AU321" s="13">
        <v>242</v>
      </c>
      <c r="AV321" s="13">
        <v>142</v>
      </c>
      <c r="AW321" s="30">
        <v>0</v>
      </c>
      <c r="AX321" s="30">
        <f t="shared" si="71"/>
        <v>0</v>
      </c>
      <c r="AY321" s="30">
        <v>0</v>
      </c>
      <c r="AZ321" s="30">
        <f t="shared" si="72"/>
        <v>0</v>
      </c>
      <c r="BA321" s="30">
        <v>0</v>
      </c>
      <c r="BB321" s="30">
        <v>0</v>
      </c>
      <c r="BC321" s="30">
        <v>0</v>
      </c>
      <c r="BD321" s="30">
        <v>0</v>
      </c>
      <c r="BE321" s="13">
        <v>0</v>
      </c>
      <c r="BF321" s="28">
        <v>18</v>
      </c>
      <c r="BG321" s="13">
        <v>142</v>
      </c>
      <c r="BH321" s="13">
        <v>242</v>
      </c>
      <c r="BI321" s="13">
        <v>0</v>
      </c>
      <c r="BJ321" s="13">
        <v>273</v>
      </c>
      <c r="BK321" s="3"/>
    </row>
    <row r="322" spans="1:63" x14ac:dyDescent="0.2">
      <c r="A322" s="8">
        <v>7803</v>
      </c>
      <c r="B322" s="8" t="s">
        <v>357</v>
      </c>
      <c r="C322" s="30">
        <v>5</v>
      </c>
      <c r="D322" s="28">
        <v>2</v>
      </c>
      <c r="E322" s="30">
        <v>15</v>
      </c>
      <c r="F322" s="30">
        <v>25</v>
      </c>
      <c r="G322" s="30">
        <v>180</v>
      </c>
      <c r="H322" s="30">
        <v>165</v>
      </c>
      <c r="I322" s="30">
        <v>5</v>
      </c>
      <c r="J322" s="30">
        <v>78</v>
      </c>
      <c r="K322" s="30">
        <v>0</v>
      </c>
      <c r="L322" s="30">
        <v>0</v>
      </c>
      <c r="M322" s="28">
        <v>4</v>
      </c>
      <c r="N322" s="30">
        <v>52</v>
      </c>
      <c r="O322" s="30">
        <v>1039</v>
      </c>
      <c r="P322" s="30">
        <v>0</v>
      </c>
      <c r="Q322" s="13">
        <v>0</v>
      </c>
      <c r="R322" s="28">
        <v>0</v>
      </c>
      <c r="S322" s="30">
        <v>0</v>
      </c>
      <c r="T322" s="13">
        <v>0</v>
      </c>
      <c r="U322" s="28">
        <v>0</v>
      </c>
      <c r="V322" s="30">
        <v>2</v>
      </c>
      <c r="W322" s="30">
        <v>0</v>
      </c>
      <c r="X322" s="30">
        <v>0</v>
      </c>
      <c r="Y322" s="30">
        <v>0</v>
      </c>
      <c r="Z322" s="30">
        <v>48</v>
      </c>
      <c r="AA322" s="30">
        <v>0</v>
      </c>
      <c r="AB322" s="13">
        <v>0</v>
      </c>
      <c r="AC322" s="30">
        <v>0</v>
      </c>
      <c r="AD322" s="30">
        <v>0</v>
      </c>
      <c r="AE322" s="30">
        <v>0</v>
      </c>
      <c r="AF322" s="28">
        <v>10</v>
      </c>
      <c r="AG322" s="28">
        <v>0</v>
      </c>
      <c r="AH322" s="30">
        <v>0</v>
      </c>
      <c r="AI322" s="30">
        <v>0</v>
      </c>
      <c r="AJ322" s="13">
        <v>0</v>
      </c>
      <c r="AK322" s="28">
        <v>0</v>
      </c>
      <c r="AL322" s="30">
        <v>0</v>
      </c>
      <c r="AM322" s="30">
        <v>0</v>
      </c>
      <c r="AN322" s="31">
        <v>0</v>
      </c>
      <c r="AO322" s="13">
        <v>17</v>
      </c>
      <c r="AP322" s="30">
        <v>745</v>
      </c>
      <c r="AQ322" s="13">
        <v>1087</v>
      </c>
      <c r="AR322" s="30">
        <v>0</v>
      </c>
      <c r="AS322" s="30">
        <v>27</v>
      </c>
      <c r="AT322" s="30">
        <v>554</v>
      </c>
      <c r="AU322" s="13">
        <v>140</v>
      </c>
      <c r="AV322" s="13">
        <v>0</v>
      </c>
      <c r="AW322" s="30">
        <v>0</v>
      </c>
      <c r="AX322" s="30">
        <f t="shared" si="71"/>
        <v>0</v>
      </c>
      <c r="AY322" s="30">
        <v>0</v>
      </c>
      <c r="AZ322" s="30">
        <f t="shared" si="72"/>
        <v>0</v>
      </c>
      <c r="BA322" s="30">
        <v>0</v>
      </c>
      <c r="BB322" s="30">
        <v>0</v>
      </c>
      <c r="BC322" s="30">
        <v>0</v>
      </c>
      <c r="BD322" s="30">
        <v>2</v>
      </c>
      <c r="BE322" s="13">
        <v>3</v>
      </c>
      <c r="BF322" s="28">
        <v>0</v>
      </c>
      <c r="BG322" s="13">
        <v>48</v>
      </c>
      <c r="BH322" s="13">
        <v>92</v>
      </c>
      <c r="BI322" s="13">
        <v>0</v>
      </c>
      <c r="BJ322" s="13">
        <v>249</v>
      </c>
      <c r="BK322" s="3"/>
    </row>
    <row r="323" spans="1:63" x14ac:dyDescent="0.2">
      <c r="A323" s="8">
        <v>7804</v>
      </c>
      <c r="B323" s="8" t="s">
        <v>358</v>
      </c>
      <c r="C323" s="30">
        <v>5</v>
      </c>
      <c r="D323" s="28">
        <v>5</v>
      </c>
      <c r="E323" s="30">
        <v>29</v>
      </c>
      <c r="F323" s="30">
        <v>46</v>
      </c>
      <c r="G323" s="30">
        <v>278</v>
      </c>
      <c r="H323" s="30">
        <v>217</v>
      </c>
      <c r="I323" s="30">
        <v>3</v>
      </c>
      <c r="J323" s="30">
        <v>56</v>
      </c>
      <c r="K323" s="30">
        <v>0</v>
      </c>
      <c r="L323" s="30">
        <v>0</v>
      </c>
      <c r="M323" s="28">
        <v>10</v>
      </c>
      <c r="N323" s="30">
        <v>60</v>
      </c>
      <c r="O323" s="30">
        <v>857</v>
      </c>
      <c r="P323" s="30">
        <v>0</v>
      </c>
      <c r="Q323" s="13">
        <v>0</v>
      </c>
      <c r="R323" s="28">
        <v>0</v>
      </c>
      <c r="S323" s="30">
        <v>0</v>
      </c>
      <c r="T323" s="13">
        <v>0</v>
      </c>
      <c r="U323" s="28">
        <v>0</v>
      </c>
      <c r="V323" s="30">
        <v>7</v>
      </c>
      <c r="W323" s="30">
        <v>0</v>
      </c>
      <c r="X323" s="30">
        <v>72</v>
      </c>
      <c r="Y323" s="30">
        <v>29</v>
      </c>
      <c r="Z323" s="30">
        <v>0</v>
      </c>
      <c r="AA323" s="30">
        <v>0</v>
      </c>
      <c r="AB323" s="13">
        <v>0</v>
      </c>
      <c r="AC323" s="30">
        <v>0</v>
      </c>
      <c r="AD323" s="30">
        <v>0</v>
      </c>
      <c r="AE323" s="30">
        <v>3</v>
      </c>
      <c r="AF323" s="28">
        <v>117</v>
      </c>
      <c r="AG323" s="28">
        <v>0</v>
      </c>
      <c r="AH323" s="30">
        <v>0</v>
      </c>
      <c r="AI323" s="30">
        <v>0</v>
      </c>
      <c r="AJ323" s="13">
        <v>0</v>
      </c>
      <c r="AK323" s="28">
        <v>0</v>
      </c>
      <c r="AL323" s="30">
        <v>0</v>
      </c>
      <c r="AM323" s="30">
        <v>0</v>
      </c>
      <c r="AN323" s="31">
        <v>0</v>
      </c>
      <c r="AO323" s="13">
        <v>20</v>
      </c>
      <c r="AP323" s="30">
        <v>712</v>
      </c>
      <c r="AQ323" s="13">
        <v>958</v>
      </c>
      <c r="AR323" s="30">
        <v>0</v>
      </c>
      <c r="AS323" s="30">
        <v>38</v>
      </c>
      <c r="AT323" s="30">
        <v>798</v>
      </c>
      <c r="AU323" s="13">
        <v>0</v>
      </c>
      <c r="AV323" s="13">
        <v>101</v>
      </c>
      <c r="AW323" s="30">
        <v>0</v>
      </c>
      <c r="AX323" s="30">
        <f t="shared" si="71"/>
        <v>0</v>
      </c>
      <c r="AY323" s="30">
        <v>0</v>
      </c>
      <c r="AZ323" s="30">
        <f t="shared" si="72"/>
        <v>0</v>
      </c>
      <c r="BA323" s="30">
        <v>0</v>
      </c>
      <c r="BB323" s="30">
        <v>2</v>
      </c>
      <c r="BC323" s="30">
        <v>0</v>
      </c>
      <c r="BD323" s="30">
        <v>3</v>
      </c>
      <c r="BE323" s="13">
        <v>2</v>
      </c>
      <c r="BF323" s="28">
        <v>0</v>
      </c>
      <c r="BG323" s="13">
        <v>101</v>
      </c>
      <c r="BH323" s="13">
        <v>0</v>
      </c>
      <c r="BI323" s="13">
        <v>0</v>
      </c>
      <c r="BJ323" s="13">
        <v>345</v>
      </c>
      <c r="BK323" s="3"/>
    </row>
    <row r="324" spans="1:63" x14ac:dyDescent="0.2">
      <c r="A324" s="8">
        <v>7805</v>
      </c>
      <c r="B324" s="8" t="s">
        <v>359</v>
      </c>
      <c r="C324" s="30">
        <v>2</v>
      </c>
      <c r="D324" s="28">
        <v>9</v>
      </c>
      <c r="E324" s="30">
        <v>91</v>
      </c>
      <c r="F324" s="30">
        <v>265</v>
      </c>
      <c r="G324" s="30">
        <v>952</v>
      </c>
      <c r="H324" s="30">
        <v>1010</v>
      </c>
      <c r="I324" s="30">
        <v>15</v>
      </c>
      <c r="J324" s="30">
        <v>315</v>
      </c>
      <c r="K324" s="30">
        <v>0</v>
      </c>
      <c r="L324" s="30">
        <v>0</v>
      </c>
      <c r="M324" s="28">
        <v>12</v>
      </c>
      <c r="N324" s="30">
        <v>277</v>
      </c>
      <c r="O324" s="30">
        <v>6400</v>
      </c>
      <c r="P324" s="30">
        <v>5</v>
      </c>
      <c r="Q324" s="13">
        <v>108</v>
      </c>
      <c r="R324" s="28">
        <v>1</v>
      </c>
      <c r="S324" s="30">
        <v>8</v>
      </c>
      <c r="T324" s="13">
        <v>137</v>
      </c>
      <c r="U324" s="28">
        <v>2</v>
      </c>
      <c r="V324" s="30">
        <v>27</v>
      </c>
      <c r="W324" s="30">
        <v>0</v>
      </c>
      <c r="X324" s="30">
        <v>222</v>
      </c>
      <c r="Y324" s="30">
        <v>166</v>
      </c>
      <c r="Z324" s="30">
        <v>167</v>
      </c>
      <c r="AA324" s="30">
        <v>12</v>
      </c>
      <c r="AB324" s="13">
        <v>0</v>
      </c>
      <c r="AC324" s="30">
        <v>0</v>
      </c>
      <c r="AD324" s="30">
        <v>120</v>
      </c>
      <c r="AE324" s="30">
        <v>19</v>
      </c>
      <c r="AF324" s="28">
        <v>60</v>
      </c>
      <c r="AG324" s="28">
        <v>0</v>
      </c>
      <c r="AH324" s="30">
        <v>1</v>
      </c>
      <c r="AI324" s="30">
        <v>11</v>
      </c>
      <c r="AJ324" s="13">
        <v>0</v>
      </c>
      <c r="AK324" s="28">
        <v>0</v>
      </c>
      <c r="AL324" s="30">
        <v>4</v>
      </c>
      <c r="AM324" s="30">
        <v>84</v>
      </c>
      <c r="AN324" s="31">
        <v>161</v>
      </c>
      <c r="AO324" s="13">
        <v>244</v>
      </c>
      <c r="AP324" s="30">
        <v>4165</v>
      </c>
      <c r="AQ324" s="13">
        <v>7223</v>
      </c>
      <c r="AR324" s="30">
        <v>7</v>
      </c>
      <c r="AS324" s="30">
        <v>72</v>
      </c>
      <c r="AT324" s="30">
        <v>1847</v>
      </c>
      <c r="AU324" s="13">
        <v>1706</v>
      </c>
      <c r="AV324" s="13">
        <v>388</v>
      </c>
      <c r="AW324" s="30">
        <v>18</v>
      </c>
      <c r="AX324" s="30">
        <f t="shared" si="71"/>
        <v>9</v>
      </c>
      <c r="AY324" s="30">
        <v>28</v>
      </c>
      <c r="AZ324" s="30">
        <f t="shared" si="72"/>
        <v>14</v>
      </c>
      <c r="BA324" s="30">
        <v>0</v>
      </c>
      <c r="BB324" s="30">
        <v>0</v>
      </c>
      <c r="BC324" s="30">
        <v>0</v>
      </c>
      <c r="BD324" s="30">
        <v>1</v>
      </c>
      <c r="BE324" s="13">
        <v>1</v>
      </c>
      <c r="BF324" s="28">
        <v>10</v>
      </c>
      <c r="BG324" s="13">
        <v>688</v>
      </c>
      <c r="BH324" s="13">
        <v>1402</v>
      </c>
      <c r="BI324" s="13">
        <v>0</v>
      </c>
      <c r="BJ324" s="13">
        <v>1493</v>
      </c>
      <c r="BK324" s="3"/>
    </row>
    <row r="325" spans="1:63" s="35" customFormat="1" x14ac:dyDescent="0.2">
      <c r="A325" s="32" t="s">
        <v>62</v>
      </c>
      <c r="B325" s="32"/>
      <c r="C325" s="33">
        <v>249</v>
      </c>
      <c r="D325" s="34">
        <f t="shared" ref="D325:AG325" si="88">SUM(D320:D324)</f>
        <v>19</v>
      </c>
      <c r="E325" s="34">
        <f t="shared" si="88"/>
        <v>158</v>
      </c>
      <c r="F325" s="34">
        <f>SUM(F320:F324)</f>
        <v>361</v>
      </c>
      <c r="G325" s="34">
        <f t="shared" si="88"/>
        <v>1626</v>
      </c>
      <c r="H325" s="34">
        <f t="shared" si="88"/>
        <v>1617</v>
      </c>
      <c r="I325" s="34">
        <f t="shared" si="88"/>
        <v>24</v>
      </c>
      <c r="J325" s="34">
        <f t="shared" si="88"/>
        <v>474</v>
      </c>
      <c r="K325" s="34">
        <f t="shared" si="88"/>
        <v>0</v>
      </c>
      <c r="L325" s="34">
        <f t="shared" si="88"/>
        <v>0</v>
      </c>
      <c r="M325" s="34">
        <f t="shared" si="88"/>
        <v>33</v>
      </c>
      <c r="N325" s="34">
        <f t="shared" si="88"/>
        <v>457</v>
      </c>
      <c r="O325" s="34">
        <f t="shared" si="88"/>
        <v>9600</v>
      </c>
      <c r="P325" s="34">
        <f t="shared" si="88"/>
        <v>5</v>
      </c>
      <c r="Q325" s="34">
        <f t="shared" si="88"/>
        <v>108</v>
      </c>
      <c r="R325" s="34">
        <f t="shared" si="88"/>
        <v>1</v>
      </c>
      <c r="S325" s="34">
        <f t="shared" si="88"/>
        <v>8</v>
      </c>
      <c r="T325" s="34">
        <f t="shared" si="88"/>
        <v>137</v>
      </c>
      <c r="U325" s="34">
        <f t="shared" si="88"/>
        <v>3</v>
      </c>
      <c r="V325" s="34">
        <f t="shared" si="88"/>
        <v>41</v>
      </c>
      <c r="W325" s="34">
        <f t="shared" si="88"/>
        <v>0</v>
      </c>
      <c r="X325" s="34">
        <f t="shared" si="88"/>
        <v>436</v>
      </c>
      <c r="Y325" s="34">
        <f t="shared" si="88"/>
        <v>195</v>
      </c>
      <c r="Z325" s="34">
        <f t="shared" si="88"/>
        <v>215</v>
      </c>
      <c r="AA325" s="34">
        <f t="shared" si="88"/>
        <v>12</v>
      </c>
      <c r="AB325" s="34">
        <f t="shared" si="88"/>
        <v>0</v>
      </c>
      <c r="AC325" s="34">
        <f t="shared" si="88"/>
        <v>0</v>
      </c>
      <c r="AD325" s="34">
        <f t="shared" si="88"/>
        <v>120</v>
      </c>
      <c r="AE325" s="34">
        <f t="shared" si="88"/>
        <v>23</v>
      </c>
      <c r="AF325" s="34">
        <f t="shared" si="88"/>
        <v>235</v>
      </c>
      <c r="AG325" s="34">
        <f t="shared" si="88"/>
        <v>0</v>
      </c>
      <c r="AH325" s="34">
        <f t="shared" ref="AH325:BI325" si="89">SUM(AH320:AH324)</f>
        <v>1</v>
      </c>
      <c r="AI325" s="34">
        <f t="shared" si="89"/>
        <v>11</v>
      </c>
      <c r="AJ325" s="34">
        <f t="shared" si="89"/>
        <v>0</v>
      </c>
      <c r="AK325" s="34">
        <f t="shared" si="89"/>
        <v>0</v>
      </c>
      <c r="AL325" s="34">
        <f t="shared" si="89"/>
        <v>6</v>
      </c>
      <c r="AM325" s="34">
        <f t="shared" si="89"/>
        <v>125</v>
      </c>
      <c r="AN325" s="34">
        <f t="shared" si="89"/>
        <v>181</v>
      </c>
      <c r="AO325" s="34">
        <f t="shared" si="89"/>
        <v>312</v>
      </c>
      <c r="AP325" s="34">
        <f t="shared" si="89"/>
        <v>6442</v>
      </c>
      <c r="AQ325" s="34">
        <f t="shared" si="89"/>
        <v>10714</v>
      </c>
      <c r="AR325" s="34">
        <f t="shared" si="89"/>
        <v>7</v>
      </c>
      <c r="AS325" s="34">
        <f t="shared" si="89"/>
        <v>166</v>
      </c>
      <c r="AT325" s="34">
        <f t="shared" si="89"/>
        <v>3859</v>
      </c>
      <c r="AU325" s="34">
        <f t="shared" si="89"/>
        <v>2147</v>
      </c>
      <c r="AV325" s="34">
        <f t="shared" si="89"/>
        <v>631</v>
      </c>
      <c r="AW325" s="34">
        <f t="shared" si="89"/>
        <v>18</v>
      </c>
      <c r="AX325" s="34">
        <f t="shared" si="89"/>
        <v>9</v>
      </c>
      <c r="AY325" s="34">
        <f>SUM(AY320:AY324)</f>
        <v>28</v>
      </c>
      <c r="AZ325" s="34">
        <f>SUM(AZ320:AZ324)</f>
        <v>14</v>
      </c>
      <c r="BA325" s="34">
        <f t="shared" si="89"/>
        <v>1</v>
      </c>
      <c r="BB325" s="34">
        <f t="shared" si="89"/>
        <v>3</v>
      </c>
      <c r="BC325" s="34">
        <f t="shared" si="89"/>
        <v>0</v>
      </c>
      <c r="BD325" s="34">
        <f t="shared" si="89"/>
        <v>6</v>
      </c>
      <c r="BE325" s="34">
        <f t="shared" si="89"/>
        <v>8</v>
      </c>
      <c r="BF325" s="34">
        <f>SUM(BF320:BF324)</f>
        <v>28</v>
      </c>
      <c r="BG325" s="34">
        <f t="shared" si="89"/>
        <v>997</v>
      </c>
      <c r="BH325" s="34">
        <f t="shared" si="89"/>
        <v>1776</v>
      </c>
      <c r="BI325" s="34">
        <f t="shared" si="89"/>
        <v>0</v>
      </c>
      <c r="BJ325" s="34">
        <f t="shared" ref="BJ325" si="90">SUM(BJ320:BJ324)</f>
        <v>2423</v>
      </c>
    </row>
    <row r="326" spans="1:63" s="35" customFormat="1" x14ac:dyDescent="0.2">
      <c r="A326" s="32"/>
      <c r="B326" s="32"/>
      <c r="C326" s="33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0"/>
      <c r="AY326" s="36"/>
      <c r="AZ326" s="30"/>
      <c r="BA326" s="36"/>
      <c r="BB326" s="36"/>
      <c r="BC326" s="36"/>
      <c r="BD326" s="36"/>
      <c r="BE326" s="36"/>
      <c r="BF326" s="36"/>
      <c r="BG326" s="36"/>
      <c r="BH326" s="36"/>
      <c r="BI326" s="36"/>
      <c r="BJ326" s="45"/>
    </row>
    <row r="327" spans="1:63" s="49" customFormat="1" ht="31.5" customHeight="1" thickBot="1" x14ac:dyDescent="0.25">
      <c r="A327" s="46" t="s">
        <v>63</v>
      </c>
      <c r="B327" s="46"/>
      <c r="C327" s="47"/>
      <c r="D327" s="48">
        <f t="shared" ref="D327:AG327" si="91">D22+D37+D51+D63+D76+D88+D94+D104+D113+D124+D134+D147+D161+D169+D182+D202+D211+D221+D230+D236+D248+D249+D273+D286+D293+D306+D318+D325</f>
        <v>1726</v>
      </c>
      <c r="E327" s="48">
        <f t="shared" si="91"/>
        <v>8876.5</v>
      </c>
      <c r="F327" s="48">
        <f>F22+F37+F51+F63+F76+F88+F94+F104+F113+F124+F134+F147+F161+F169+F182+F202+F211+F221+F230+F236+F248+F249+F273+F286+F293+F306+F318+F325</f>
        <v>18130</v>
      </c>
      <c r="G327" s="48">
        <f t="shared" si="91"/>
        <v>103438</v>
      </c>
      <c r="H327" s="48">
        <f t="shared" si="91"/>
        <v>96099</v>
      </c>
      <c r="I327" s="48">
        <f t="shared" si="91"/>
        <v>685</v>
      </c>
      <c r="J327" s="48">
        <f t="shared" si="91"/>
        <v>11920</v>
      </c>
      <c r="K327" s="48">
        <f t="shared" si="91"/>
        <v>43</v>
      </c>
      <c r="L327" s="48">
        <f t="shared" si="91"/>
        <v>597</v>
      </c>
      <c r="M327" s="48">
        <f t="shared" si="91"/>
        <v>1861</v>
      </c>
      <c r="N327" s="48">
        <f t="shared" si="91"/>
        <v>25804.5</v>
      </c>
      <c r="O327" s="48">
        <f t="shared" si="91"/>
        <v>535867</v>
      </c>
      <c r="P327" s="48">
        <f t="shared" si="91"/>
        <v>158</v>
      </c>
      <c r="Q327" s="48">
        <f t="shared" si="91"/>
        <v>3307</v>
      </c>
      <c r="R327" s="48">
        <f t="shared" si="91"/>
        <v>19</v>
      </c>
      <c r="S327" s="48">
        <f t="shared" si="91"/>
        <v>213</v>
      </c>
      <c r="T327" s="48">
        <f t="shared" si="91"/>
        <v>4278</v>
      </c>
      <c r="U327" s="48">
        <f t="shared" si="91"/>
        <v>125</v>
      </c>
      <c r="V327" s="48">
        <f t="shared" si="91"/>
        <v>2104</v>
      </c>
      <c r="W327" s="48">
        <f t="shared" si="91"/>
        <v>2798</v>
      </c>
      <c r="X327" s="48">
        <f t="shared" si="91"/>
        <v>10231</v>
      </c>
      <c r="Y327" s="48">
        <f t="shared" si="91"/>
        <v>12611</v>
      </c>
      <c r="Z327" s="48">
        <f t="shared" si="91"/>
        <v>9755</v>
      </c>
      <c r="AA327" s="48">
        <f t="shared" si="91"/>
        <v>5306</v>
      </c>
      <c r="AB327" s="48">
        <f t="shared" si="91"/>
        <v>2046</v>
      </c>
      <c r="AC327" s="48">
        <f t="shared" si="91"/>
        <v>1224</v>
      </c>
      <c r="AD327" s="48">
        <f t="shared" si="91"/>
        <v>2224</v>
      </c>
      <c r="AE327" s="48">
        <f t="shared" si="91"/>
        <v>1709</v>
      </c>
      <c r="AF327" s="48">
        <f t="shared" si="91"/>
        <v>11813</v>
      </c>
      <c r="AG327" s="48">
        <f t="shared" si="91"/>
        <v>8</v>
      </c>
      <c r="AH327" s="48">
        <f t="shared" ref="AH327:BI327" si="92">AH22+AH37+AH51+AH63+AH76+AH88+AH94+AH104+AH113+AH124+AH134+AH147+AH161+AH169+AH182+AH202+AH211+AH221+AH230+AH236+AH248+AH249+AH273+AH286+AH293+AH306+AH318+AH325</f>
        <v>96.5</v>
      </c>
      <c r="AI327" s="48">
        <f t="shared" si="92"/>
        <v>503</v>
      </c>
      <c r="AJ327" s="48">
        <f t="shared" si="92"/>
        <v>98</v>
      </c>
      <c r="AK327" s="48">
        <f t="shared" si="92"/>
        <v>24</v>
      </c>
      <c r="AL327" s="48">
        <f t="shared" si="92"/>
        <v>305</v>
      </c>
      <c r="AM327" s="48">
        <f t="shared" si="92"/>
        <v>6650</v>
      </c>
      <c r="AN327" s="48">
        <f t="shared" si="92"/>
        <v>11837</v>
      </c>
      <c r="AO327" s="48">
        <f t="shared" si="92"/>
        <v>19580</v>
      </c>
      <c r="AP327" s="48">
        <f t="shared" si="92"/>
        <v>347506</v>
      </c>
      <c r="AQ327" s="48">
        <f t="shared" si="92"/>
        <v>586319</v>
      </c>
      <c r="AR327" s="48">
        <f t="shared" si="92"/>
        <v>585</v>
      </c>
      <c r="AS327" s="48">
        <f t="shared" si="92"/>
        <v>10424</v>
      </c>
      <c r="AT327" s="48">
        <f t="shared" si="92"/>
        <v>235113</v>
      </c>
      <c r="AU327" s="48">
        <f t="shared" si="92"/>
        <v>137196</v>
      </c>
      <c r="AV327" s="48">
        <f t="shared" si="92"/>
        <v>27794</v>
      </c>
      <c r="AW327" s="48">
        <f t="shared" si="92"/>
        <v>654</v>
      </c>
      <c r="AX327" s="48">
        <f t="shared" si="92"/>
        <v>327</v>
      </c>
      <c r="AY327" s="48">
        <f>AY22+AY37+AY51+AY63+AY76+AY88+AY94+AY104+AY113+AY124+AY134+AY147+AY161+AY169+AY182+AY202+AY211+AY221+AY230+AY236+AY248+AY249+AY273+AY286+AY293+AY306+AY318+AY325</f>
        <v>3602</v>
      </c>
      <c r="AZ327" s="48">
        <f>AZ22+AZ37+AZ51+AZ63+AZ76+AZ88+AZ94+AZ104+AZ113+AZ124+AZ134+AZ147+AZ161+AZ169+AZ182+AZ202+AZ211+AZ221+AZ230+AZ236+AZ248+AZ249+AZ273+AZ286+AZ293+AZ306+AZ318+AZ325</f>
        <v>1801</v>
      </c>
      <c r="BA327" s="48">
        <f t="shared" si="92"/>
        <v>54</v>
      </c>
      <c r="BB327" s="48">
        <f t="shared" si="92"/>
        <v>134</v>
      </c>
      <c r="BC327" s="48">
        <f t="shared" si="92"/>
        <v>54</v>
      </c>
      <c r="BD327" s="48">
        <f t="shared" si="92"/>
        <v>143</v>
      </c>
      <c r="BE327" s="48">
        <f t="shared" si="92"/>
        <v>302</v>
      </c>
      <c r="BF327" s="48">
        <f>BF22+BF37+BF51+BF63+BF76+BF88+BF94+BF104+BF113+BF124+BF134+BF147+BF161+BF169+BF182+BF202+BF211+BF221+BF230+BF236+BF248+BF249+BF273+BF286+BF293+BF306+BF318+BF325</f>
        <v>2515</v>
      </c>
      <c r="BG327" s="48">
        <f t="shared" si="92"/>
        <v>50688</v>
      </c>
      <c r="BH327" s="48">
        <f t="shared" si="92"/>
        <v>113879</v>
      </c>
      <c r="BI327" s="48">
        <f t="shared" si="92"/>
        <v>2448</v>
      </c>
      <c r="BJ327" s="48">
        <f t="shared" ref="BJ327" si="93">BJ22+BJ37+BJ51+BJ63+BJ76+BJ88+BJ94+BJ104+BJ113+BJ124+BJ134+BJ147+BJ161+BJ169+BJ182+BJ202+BJ211+BJ221+BJ230+BJ236+BJ248+BJ249+BJ273+BJ286+BJ293+BJ306+BJ318+BJ325</f>
        <v>143831</v>
      </c>
    </row>
    <row r="328" spans="1:63" ht="13.5" thickTop="1" x14ac:dyDescent="0.2">
      <c r="BK328" s="3"/>
    </row>
    <row r="329" spans="1:63" x14ac:dyDescent="0.2">
      <c r="BK329" s="3"/>
    </row>
    <row r="330" spans="1:63" x14ac:dyDescent="0.2">
      <c r="BK330" s="3"/>
    </row>
    <row r="331" spans="1:63" x14ac:dyDescent="0.2">
      <c r="BK331" s="3"/>
    </row>
    <row r="332" spans="1:63" x14ac:dyDescent="0.2">
      <c r="BK332" s="3"/>
    </row>
    <row r="333" spans="1:63" x14ac:dyDescent="0.2">
      <c r="BK333" s="3"/>
    </row>
    <row r="334" spans="1:63" x14ac:dyDescent="0.2">
      <c r="BK334" s="3"/>
    </row>
    <row r="335" spans="1:63" x14ac:dyDescent="0.2">
      <c r="BK335" s="3"/>
    </row>
    <row r="336" spans="1:63" x14ac:dyDescent="0.2">
      <c r="BK336" s="3"/>
    </row>
    <row r="337" spans="63:63" x14ac:dyDescent="0.2">
      <c r="BK337" s="3"/>
    </row>
    <row r="338" spans="63:63" x14ac:dyDescent="0.2">
      <c r="BK338" s="3"/>
    </row>
  </sheetData>
  <mergeCells count="21">
    <mergeCell ref="A4:A5"/>
    <mergeCell ref="B4:B5"/>
    <mergeCell ref="M4:Q4"/>
    <mergeCell ref="R4:T4"/>
    <mergeCell ref="U4:AB4"/>
    <mergeCell ref="C4:C5"/>
    <mergeCell ref="E2:P2"/>
    <mergeCell ref="B1:N1"/>
    <mergeCell ref="D4:L4"/>
    <mergeCell ref="AU4:AX4"/>
    <mergeCell ref="BJ4:BJ5"/>
    <mergeCell ref="AS4:AT4"/>
    <mergeCell ref="AY4:AZ4"/>
    <mergeCell ref="AC4:AF4"/>
    <mergeCell ref="AG4:AJ4"/>
    <mergeCell ref="AK4:AM4"/>
    <mergeCell ref="BF4:BF5"/>
    <mergeCell ref="AN4:AO4"/>
    <mergeCell ref="BA4:BE4"/>
    <mergeCell ref="BI4:BI5"/>
    <mergeCell ref="BG4:BH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ЗДБРБ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2021-02-17T15:29:22Z</dcterms:created>
  <dcterms:modified xsi:type="dcterms:W3CDTF">2021-02-22T09:55:23Z</dcterms:modified>
</cp:coreProperties>
</file>